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Reactive Power RIT-T/PADR/"/>
    </mc:Choice>
  </mc:AlternateContent>
  <xr:revisionPtr revIDLastSave="0" documentId="13_ncr:1_{24FEDC24-19DB-4524-A503-1DC6B66406AA}" xr6:coauthVersionLast="36" xr6:coauthVersionMax="36" xr10:uidLastSave="{00000000-0000-0000-0000-000000000000}"/>
  <bookViews>
    <workbookView xWindow="0" yWindow="0" windowWidth="28800" windowHeight="12360" activeTab="1" xr2:uid="{E3244CAB-8D03-400C-A088-739BB973799E}"/>
  </bookViews>
  <sheets>
    <sheet name="Inputs" sheetId="1" r:id="rId1"/>
    <sheet name="Summary" sheetId="8" r:id="rId2"/>
    <sheet name="Option 1A" sheetId="2" r:id="rId3"/>
    <sheet name="Option 1B" sheetId="4" r:id="rId4"/>
    <sheet name="Option 1C" sheetId="5" r:id="rId5"/>
    <sheet name="Option 1D" sheetId="6" r:id="rId6"/>
    <sheet name="Option 2" sheetId="7" r:id="rId7"/>
  </sheets>
  <externalReferences>
    <externalReference r:id="rId8"/>
  </externalReferences>
  <definedNames>
    <definedName name="DiscountRate">[1]Inputs!$C$2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8" l="1"/>
  <c r="D3" i="8"/>
  <c r="E3" i="8"/>
  <c r="F3" i="8"/>
  <c r="G3" i="8"/>
  <c r="C4" i="8"/>
  <c r="D4" i="8"/>
  <c r="E4" i="8"/>
  <c r="F4" i="8"/>
  <c r="G4" i="8"/>
  <c r="C5" i="8"/>
  <c r="D5" i="8"/>
  <c r="E5" i="8"/>
  <c r="F5" i="8"/>
  <c r="G5" i="8"/>
  <c r="C6" i="8"/>
  <c r="D6" i="8"/>
  <c r="E6" i="8"/>
  <c r="F6" i="8"/>
  <c r="G6" i="8"/>
  <c r="C7" i="8"/>
  <c r="D7" i="8"/>
  <c r="E7" i="8"/>
  <c r="F7" i="8"/>
  <c r="G7" i="8"/>
  <c r="O14" i="2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B7" i="8"/>
  <c r="B6" i="8"/>
  <c r="B5" i="8"/>
  <c r="B4" i="8"/>
  <c r="B3" i="8"/>
  <c r="C7" i="4" l="1"/>
  <c r="C7" i="5"/>
  <c r="C7" i="6"/>
  <c r="C7" i="7"/>
  <c r="C7" i="2"/>
  <c r="C6" i="4"/>
  <c r="C6" i="5"/>
  <c r="C6" i="6"/>
  <c r="C6" i="7"/>
  <c r="C6" i="2"/>
  <c r="T23" i="7" l="1"/>
  <c r="U23" i="7"/>
  <c r="AJ60" i="4" l="1"/>
  <c r="AJ61" i="4"/>
  <c r="AJ62" i="4"/>
  <c r="AJ63" i="4"/>
  <c r="AJ64" i="4"/>
  <c r="AJ65" i="4"/>
  <c r="AJ66" i="4"/>
  <c r="AJ67" i="4"/>
  <c r="AJ59" i="4"/>
  <c r="AJ60" i="5"/>
  <c r="AJ61" i="5"/>
  <c r="AJ62" i="5"/>
  <c r="AJ63" i="5"/>
  <c r="AJ64" i="5"/>
  <c r="AJ65" i="5"/>
  <c r="AJ66" i="5"/>
  <c r="AJ67" i="5"/>
  <c r="AJ59" i="5"/>
  <c r="AJ60" i="6"/>
  <c r="AJ61" i="6"/>
  <c r="AJ62" i="6"/>
  <c r="AJ63" i="6"/>
  <c r="AJ64" i="6"/>
  <c r="AJ65" i="6"/>
  <c r="AJ66" i="6"/>
  <c r="AJ67" i="6"/>
  <c r="AJ59" i="6"/>
  <c r="N67" i="7"/>
  <c r="N66" i="7"/>
  <c r="N65" i="7"/>
  <c r="N64" i="7"/>
  <c r="N63" i="7"/>
  <c r="N62" i="7"/>
  <c r="N61" i="7"/>
  <c r="N60" i="7"/>
  <c r="N59" i="7"/>
  <c r="N23" i="7" l="1"/>
  <c r="C52" i="7" l="1"/>
  <c r="C51" i="7"/>
  <c r="C50" i="7"/>
  <c r="C49" i="7"/>
  <c r="C48" i="7"/>
  <c r="C47" i="7"/>
  <c r="C46" i="7"/>
  <c r="C45" i="7"/>
  <c r="C44" i="7"/>
  <c r="C37" i="7"/>
  <c r="C36" i="7"/>
  <c r="C35" i="7"/>
  <c r="C34" i="7"/>
  <c r="C33" i="7"/>
  <c r="C32" i="7"/>
  <c r="C31" i="7"/>
  <c r="C30" i="7"/>
  <c r="C29" i="7"/>
  <c r="C22" i="7"/>
  <c r="C21" i="7"/>
  <c r="C20" i="7"/>
  <c r="C19" i="7"/>
  <c r="C18" i="7"/>
  <c r="C17" i="7"/>
  <c r="D17" i="7" s="1"/>
  <c r="E17" i="7" s="1"/>
  <c r="C16" i="7"/>
  <c r="C15" i="7"/>
  <c r="C14" i="7"/>
  <c r="B82" i="7"/>
  <c r="B81" i="7"/>
  <c r="B80" i="7"/>
  <c r="B79" i="7"/>
  <c r="B78" i="7"/>
  <c r="B77" i="7"/>
  <c r="B76" i="7"/>
  <c r="B75" i="7"/>
  <c r="B74" i="7"/>
  <c r="B67" i="7"/>
  <c r="B66" i="7"/>
  <c r="B65" i="7"/>
  <c r="B64" i="7"/>
  <c r="B63" i="7"/>
  <c r="B62" i="7"/>
  <c r="B61" i="7"/>
  <c r="B68" i="7" s="1"/>
  <c r="B60" i="7"/>
  <c r="B59" i="7"/>
  <c r="B52" i="7"/>
  <c r="B51" i="7"/>
  <c r="B50" i="7"/>
  <c r="B49" i="7"/>
  <c r="B48" i="7"/>
  <c r="B47" i="7"/>
  <c r="B46" i="7"/>
  <c r="B45" i="7"/>
  <c r="B44" i="7"/>
  <c r="B37" i="7"/>
  <c r="B36" i="7"/>
  <c r="B35" i="7"/>
  <c r="B34" i="7"/>
  <c r="B33" i="7"/>
  <c r="B32" i="7"/>
  <c r="B31" i="7"/>
  <c r="B30" i="7"/>
  <c r="B29" i="7"/>
  <c r="B38" i="7" s="1"/>
  <c r="B22" i="7"/>
  <c r="B21" i="7"/>
  <c r="B20" i="7"/>
  <c r="B19" i="7"/>
  <c r="B18" i="7"/>
  <c r="B17" i="7"/>
  <c r="B16" i="7"/>
  <c r="B15" i="7"/>
  <c r="B23" i="7" s="1"/>
  <c r="B14" i="7"/>
  <c r="B53" i="7"/>
  <c r="AH37" i="7"/>
  <c r="AH52" i="7" s="1"/>
  <c r="AH67" i="7" s="1"/>
  <c r="AH82" i="7" s="1"/>
  <c r="AG37" i="7"/>
  <c r="AG52" i="7" s="1"/>
  <c r="AG67" i="7" s="1"/>
  <c r="AG82" i="7" s="1"/>
  <c r="AF37" i="7"/>
  <c r="AF52" i="7" s="1"/>
  <c r="AE37" i="7"/>
  <c r="AE52" i="7" s="1"/>
  <c r="AE67" i="7" s="1"/>
  <c r="AE82" i="7" s="1"/>
  <c r="AD37" i="7"/>
  <c r="AD52" i="7" s="1"/>
  <c r="AD67" i="7" s="1"/>
  <c r="AD82" i="7" s="1"/>
  <c r="X37" i="7"/>
  <c r="X52" i="7" s="1"/>
  <c r="X67" i="7" s="1"/>
  <c r="X82" i="7" s="1"/>
  <c r="W37" i="7"/>
  <c r="W52" i="7" s="1"/>
  <c r="W67" i="7" s="1"/>
  <c r="W82" i="7" s="1"/>
  <c r="V37" i="7"/>
  <c r="V52" i="7" s="1"/>
  <c r="U37" i="7"/>
  <c r="U52" i="7" s="1"/>
  <c r="U67" i="7" s="1"/>
  <c r="U82" i="7" s="1"/>
  <c r="T37" i="7"/>
  <c r="T52" i="7" s="1"/>
  <c r="T67" i="7" s="1"/>
  <c r="T82" i="7" s="1"/>
  <c r="N37" i="7"/>
  <c r="N52" i="7" s="1"/>
  <c r="N82" i="7" s="1"/>
  <c r="M37" i="7"/>
  <c r="M52" i="7" s="1"/>
  <c r="L37" i="7"/>
  <c r="L52" i="7" s="1"/>
  <c r="L67" i="7" s="1"/>
  <c r="K37" i="7"/>
  <c r="K52" i="7" s="1"/>
  <c r="J37" i="7"/>
  <c r="J52" i="7" s="1"/>
  <c r="AH36" i="7"/>
  <c r="AH51" i="7" s="1"/>
  <c r="AH66" i="7" s="1"/>
  <c r="AH81" i="7" s="1"/>
  <c r="AG36" i="7"/>
  <c r="AG51" i="7" s="1"/>
  <c r="AG66" i="7" s="1"/>
  <c r="AG81" i="7" s="1"/>
  <c r="AF36" i="7"/>
  <c r="AF51" i="7" s="1"/>
  <c r="AF66" i="7" s="1"/>
  <c r="AE36" i="7"/>
  <c r="AE51" i="7" s="1"/>
  <c r="AE66" i="7" s="1"/>
  <c r="AE81" i="7" s="1"/>
  <c r="AD36" i="7"/>
  <c r="AD51" i="7" s="1"/>
  <c r="AD66" i="7" s="1"/>
  <c r="AD81" i="7" s="1"/>
  <c r="X36" i="7"/>
  <c r="X51" i="7" s="1"/>
  <c r="X66" i="7" s="1"/>
  <c r="X81" i="7" s="1"/>
  <c r="W36" i="7"/>
  <c r="W51" i="7" s="1"/>
  <c r="W66" i="7" s="1"/>
  <c r="W81" i="7" s="1"/>
  <c r="V36" i="7"/>
  <c r="V51" i="7" s="1"/>
  <c r="U36" i="7"/>
  <c r="U51" i="7" s="1"/>
  <c r="U66" i="7" s="1"/>
  <c r="U81" i="7" s="1"/>
  <c r="T36" i="7"/>
  <c r="T51" i="7" s="1"/>
  <c r="T66" i="7" s="1"/>
  <c r="T81" i="7" s="1"/>
  <c r="N36" i="7"/>
  <c r="N51" i="7" s="1"/>
  <c r="N81" i="7" s="1"/>
  <c r="M36" i="7"/>
  <c r="M51" i="7" s="1"/>
  <c r="L36" i="7"/>
  <c r="L51" i="7" s="1"/>
  <c r="L66" i="7" s="1"/>
  <c r="K36" i="7"/>
  <c r="K51" i="7" s="1"/>
  <c r="J36" i="7"/>
  <c r="J51" i="7" s="1"/>
  <c r="AH35" i="7"/>
  <c r="AH50" i="7" s="1"/>
  <c r="AH65" i="7" s="1"/>
  <c r="AH80" i="7" s="1"/>
  <c r="AG35" i="7"/>
  <c r="AF35" i="7"/>
  <c r="AF50" i="7" s="1"/>
  <c r="AE35" i="7"/>
  <c r="AE50" i="7" s="1"/>
  <c r="AE65" i="7" s="1"/>
  <c r="AE80" i="7" s="1"/>
  <c r="AD35" i="7"/>
  <c r="AD50" i="7" s="1"/>
  <c r="AD65" i="7" s="1"/>
  <c r="AD80" i="7" s="1"/>
  <c r="X35" i="7"/>
  <c r="X50" i="7" s="1"/>
  <c r="X65" i="7" s="1"/>
  <c r="X80" i="7" s="1"/>
  <c r="W35" i="7"/>
  <c r="V35" i="7"/>
  <c r="V50" i="7" s="1"/>
  <c r="U35" i="7"/>
  <c r="U50" i="7" s="1"/>
  <c r="U65" i="7" s="1"/>
  <c r="U80" i="7" s="1"/>
  <c r="T35" i="7"/>
  <c r="T50" i="7" s="1"/>
  <c r="T65" i="7" s="1"/>
  <c r="T80" i="7" s="1"/>
  <c r="N35" i="7"/>
  <c r="N50" i="7" s="1"/>
  <c r="N80" i="7" s="1"/>
  <c r="M35" i="7"/>
  <c r="L35" i="7"/>
  <c r="L50" i="7" s="1"/>
  <c r="L65" i="7" s="1"/>
  <c r="K35" i="7"/>
  <c r="K50" i="7" s="1"/>
  <c r="J35" i="7"/>
  <c r="J50" i="7" s="1"/>
  <c r="AH34" i="7"/>
  <c r="AH49" i="7" s="1"/>
  <c r="AH64" i="7" s="1"/>
  <c r="AH79" i="7" s="1"/>
  <c r="AG34" i="7"/>
  <c r="AG49" i="7" s="1"/>
  <c r="AG64" i="7" s="1"/>
  <c r="AG79" i="7" s="1"/>
  <c r="AF34" i="7"/>
  <c r="AF49" i="7" s="1"/>
  <c r="AF64" i="7" s="1"/>
  <c r="AE34" i="7"/>
  <c r="AE49" i="7" s="1"/>
  <c r="AE64" i="7" s="1"/>
  <c r="AE79" i="7" s="1"/>
  <c r="AD34" i="7"/>
  <c r="AD49" i="7" s="1"/>
  <c r="AD64" i="7" s="1"/>
  <c r="AD79" i="7" s="1"/>
  <c r="X34" i="7"/>
  <c r="X49" i="7" s="1"/>
  <c r="X64" i="7" s="1"/>
  <c r="X79" i="7" s="1"/>
  <c r="W34" i="7"/>
  <c r="W49" i="7" s="1"/>
  <c r="W64" i="7" s="1"/>
  <c r="W79" i="7" s="1"/>
  <c r="V34" i="7"/>
  <c r="V49" i="7" s="1"/>
  <c r="U34" i="7"/>
  <c r="U49" i="7" s="1"/>
  <c r="U64" i="7" s="1"/>
  <c r="U79" i="7" s="1"/>
  <c r="T34" i="7"/>
  <c r="T49" i="7" s="1"/>
  <c r="T64" i="7" s="1"/>
  <c r="T79" i="7" s="1"/>
  <c r="N34" i="7"/>
  <c r="N49" i="7" s="1"/>
  <c r="N79" i="7" s="1"/>
  <c r="M34" i="7"/>
  <c r="M49" i="7" s="1"/>
  <c r="L34" i="7"/>
  <c r="L49" i="7" s="1"/>
  <c r="L64" i="7" s="1"/>
  <c r="K34" i="7"/>
  <c r="K49" i="7" s="1"/>
  <c r="J34" i="7"/>
  <c r="J49" i="7" s="1"/>
  <c r="AH33" i="7"/>
  <c r="AH48" i="7" s="1"/>
  <c r="AH63" i="7" s="1"/>
  <c r="AH78" i="7" s="1"/>
  <c r="AG33" i="7"/>
  <c r="AF33" i="7"/>
  <c r="AF48" i="7" s="1"/>
  <c r="AE33" i="7"/>
  <c r="AE48" i="7" s="1"/>
  <c r="AE63" i="7" s="1"/>
  <c r="AE78" i="7" s="1"/>
  <c r="AD33" i="7"/>
  <c r="AD48" i="7" s="1"/>
  <c r="AD63" i="7" s="1"/>
  <c r="AD78" i="7" s="1"/>
  <c r="X33" i="7"/>
  <c r="X48" i="7" s="1"/>
  <c r="X63" i="7" s="1"/>
  <c r="X78" i="7" s="1"/>
  <c r="W33" i="7"/>
  <c r="V33" i="7"/>
  <c r="V48" i="7" s="1"/>
  <c r="U33" i="7"/>
  <c r="U48" i="7" s="1"/>
  <c r="U63" i="7" s="1"/>
  <c r="U78" i="7" s="1"/>
  <c r="T33" i="7"/>
  <c r="T48" i="7" s="1"/>
  <c r="T63" i="7" s="1"/>
  <c r="T78" i="7" s="1"/>
  <c r="N33" i="7"/>
  <c r="N48" i="7" s="1"/>
  <c r="N78" i="7" s="1"/>
  <c r="M33" i="7"/>
  <c r="L33" i="7"/>
  <c r="L48" i="7" s="1"/>
  <c r="L63" i="7" s="1"/>
  <c r="K33" i="7"/>
  <c r="K48" i="7" s="1"/>
  <c r="J33" i="7"/>
  <c r="J48" i="7" s="1"/>
  <c r="AH32" i="7"/>
  <c r="AH47" i="7" s="1"/>
  <c r="AH62" i="7" s="1"/>
  <c r="AH77" i="7" s="1"/>
  <c r="AG32" i="7"/>
  <c r="AG47" i="7" s="1"/>
  <c r="AG62" i="7" s="1"/>
  <c r="AG77" i="7" s="1"/>
  <c r="AF32" i="7"/>
  <c r="AF47" i="7" s="1"/>
  <c r="AE32" i="7"/>
  <c r="AE47" i="7" s="1"/>
  <c r="AE62" i="7" s="1"/>
  <c r="AE77" i="7" s="1"/>
  <c r="AD32" i="7"/>
  <c r="AD47" i="7" s="1"/>
  <c r="AD62" i="7" s="1"/>
  <c r="AD77" i="7" s="1"/>
  <c r="X32" i="7"/>
  <c r="X47" i="7" s="1"/>
  <c r="X62" i="7" s="1"/>
  <c r="X77" i="7" s="1"/>
  <c r="W32" i="7"/>
  <c r="W47" i="7" s="1"/>
  <c r="W62" i="7" s="1"/>
  <c r="W77" i="7" s="1"/>
  <c r="V32" i="7"/>
  <c r="V47" i="7" s="1"/>
  <c r="U32" i="7"/>
  <c r="U47" i="7" s="1"/>
  <c r="U62" i="7" s="1"/>
  <c r="U77" i="7" s="1"/>
  <c r="T32" i="7"/>
  <c r="T47" i="7" s="1"/>
  <c r="T62" i="7" s="1"/>
  <c r="T77" i="7" s="1"/>
  <c r="N32" i="7"/>
  <c r="N47" i="7" s="1"/>
  <c r="N77" i="7" s="1"/>
  <c r="M32" i="7"/>
  <c r="M47" i="7" s="1"/>
  <c r="L32" i="7"/>
  <c r="L47" i="7" s="1"/>
  <c r="L62" i="7" s="1"/>
  <c r="K32" i="7"/>
  <c r="K47" i="7" s="1"/>
  <c r="J32" i="7"/>
  <c r="J47" i="7" s="1"/>
  <c r="AH31" i="7"/>
  <c r="AH46" i="7" s="1"/>
  <c r="AH61" i="7" s="1"/>
  <c r="AH76" i="7" s="1"/>
  <c r="AG31" i="7"/>
  <c r="AF31" i="7"/>
  <c r="AF46" i="7" s="1"/>
  <c r="AE31" i="7"/>
  <c r="AE46" i="7" s="1"/>
  <c r="AE61" i="7" s="1"/>
  <c r="AE76" i="7" s="1"/>
  <c r="AD31" i="7"/>
  <c r="AD46" i="7" s="1"/>
  <c r="AD61" i="7" s="1"/>
  <c r="AD76" i="7" s="1"/>
  <c r="X31" i="7"/>
  <c r="X46" i="7" s="1"/>
  <c r="X61" i="7" s="1"/>
  <c r="X76" i="7" s="1"/>
  <c r="W31" i="7"/>
  <c r="V31" i="7"/>
  <c r="V46" i="7" s="1"/>
  <c r="U31" i="7"/>
  <c r="U46" i="7" s="1"/>
  <c r="U61" i="7" s="1"/>
  <c r="U76" i="7" s="1"/>
  <c r="T31" i="7"/>
  <c r="T46" i="7" s="1"/>
  <c r="T61" i="7" s="1"/>
  <c r="T76" i="7" s="1"/>
  <c r="N31" i="7"/>
  <c r="N46" i="7" s="1"/>
  <c r="N76" i="7" s="1"/>
  <c r="M31" i="7"/>
  <c r="L31" i="7"/>
  <c r="L46" i="7" s="1"/>
  <c r="L61" i="7" s="1"/>
  <c r="K31" i="7"/>
  <c r="K46" i="7" s="1"/>
  <c r="J31" i="7"/>
  <c r="J46" i="7" s="1"/>
  <c r="AH30" i="7"/>
  <c r="AH45" i="7" s="1"/>
  <c r="AH60" i="7" s="1"/>
  <c r="AH75" i="7" s="1"/>
  <c r="AG30" i="7"/>
  <c r="AG45" i="7" s="1"/>
  <c r="AG60" i="7" s="1"/>
  <c r="AG75" i="7" s="1"/>
  <c r="AF30" i="7"/>
  <c r="AE30" i="7"/>
  <c r="AE45" i="7" s="1"/>
  <c r="AE60" i="7" s="1"/>
  <c r="AE75" i="7" s="1"/>
  <c r="AD30" i="7"/>
  <c r="AD45" i="7" s="1"/>
  <c r="AD60" i="7" s="1"/>
  <c r="AD75" i="7" s="1"/>
  <c r="X30" i="7"/>
  <c r="X45" i="7" s="1"/>
  <c r="X60" i="7" s="1"/>
  <c r="X75" i="7" s="1"/>
  <c r="W30" i="7"/>
  <c r="W45" i="7" s="1"/>
  <c r="W60" i="7" s="1"/>
  <c r="W75" i="7" s="1"/>
  <c r="V30" i="7"/>
  <c r="U30" i="7"/>
  <c r="U45" i="7" s="1"/>
  <c r="U60" i="7" s="1"/>
  <c r="U75" i="7" s="1"/>
  <c r="T30" i="7"/>
  <c r="T45" i="7" s="1"/>
  <c r="T60" i="7" s="1"/>
  <c r="T75" i="7" s="1"/>
  <c r="N30" i="7"/>
  <c r="N45" i="7" s="1"/>
  <c r="N75" i="7" s="1"/>
  <c r="M30" i="7"/>
  <c r="M45" i="7" s="1"/>
  <c r="L30" i="7"/>
  <c r="K30" i="7"/>
  <c r="K45" i="7" s="1"/>
  <c r="J30" i="7"/>
  <c r="J45" i="7" s="1"/>
  <c r="AH29" i="7"/>
  <c r="AG29" i="7"/>
  <c r="AG44" i="7" s="1"/>
  <c r="AF29" i="7"/>
  <c r="AF44" i="7" s="1"/>
  <c r="AE29" i="7"/>
  <c r="AE44" i="7" s="1"/>
  <c r="AD29" i="7"/>
  <c r="AD44" i="7" s="1"/>
  <c r="X29" i="7"/>
  <c r="X44" i="7" s="1"/>
  <c r="W29" i="7"/>
  <c r="W44" i="7" s="1"/>
  <c r="V29" i="7"/>
  <c r="V44" i="7" s="1"/>
  <c r="U29" i="7"/>
  <c r="U44" i="7" s="1"/>
  <c r="T29" i="7"/>
  <c r="T44" i="7" s="1"/>
  <c r="N29" i="7"/>
  <c r="M29" i="7"/>
  <c r="M44" i="7" s="1"/>
  <c r="M59" i="7" s="1"/>
  <c r="L29" i="7"/>
  <c r="L44" i="7" s="1"/>
  <c r="L59" i="7" s="1"/>
  <c r="K29" i="7"/>
  <c r="K44" i="7" s="1"/>
  <c r="K59" i="7" s="1"/>
  <c r="J29" i="7"/>
  <c r="AH23" i="7"/>
  <c r="AG23" i="7"/>
  <c r="AF23" i="7"/>
  <c r="AE23" i="7"/>
  <c r="AD23" i="7"/>
  <c r="X23" i="7"/>
  <c r="W23" i="7"/>
  <c r="V23" i="7"/>
  <c r="M23" i="7"/>
  <c r="L23" i="7"/>
  <c r="K23" i="7"/>
  <c r="J23" i="7"/>
  <c r="AI22" i="7"/>
  <c r="AK22" i="7" s="1"/>
  <c r="Y22" i="7"/>
  <c r="AA22" i="7" s="1"/>
  <c r="O22" i="7"/>
  <c r="AI21" i="7"/>
  <c r="AK21" i="7" s="1"/>
  <c r="Y21" i="7"/>
  <c r="AA21" i="7" s="1"/>
  <c r="O21" i="7"/>
  <c r="Q21" i="7" s="1"/>
  <c r="D21" i="7"/>
  <c r="E21" i="7" s="1"/>
  <c r="AI20" i="7"/>
  <c r="AK20" i="7" s="1"/>
  <c r="Y20" i="7"/>
  <c r="AA20" i="7" s="1"/>
  <c r="O20" i="7"/>
  <c r="Q20" i="7" s="1"/>
  <c r="AI19" i="7"/>
  <c r="AK19" i="7" s="1"/>
  <c r="Y19" i="7"/>
  <c r="AA19" i="7" s="1"/>
  <c r="O19" i="7"/>
  <c r="Q19" i="7" s="1"/>
  <c r="AI18" i="7"/>
  <c r="AK18" i="7" s="1"/>
  <c r="Y18" i="7"/>
  <c r="AA18" i="7" s="1"/>
  <c r="O18" i="7"/>
  <c r="Q18" i="7" s="1"/>
  <c r="AI17" i="7"/>
  <c r="AK17" i="7" s="1"/>
  <c r="Y17" i="7"/>
  <c r="AA17" i="7" s="1"/>
  <c r="O17" i="7"/>
  <c r="Q17" i="7" s="1"/>
  <c r="AI16" i="7"/>
  <c r="AK16" i="7" s="1"/>
  <c r="Y16" i="7"/>
  <c r="AA16" i="7" s="1"/>
  <c r="O16" i="7"/>
  <c r="Q16" i="7" s="1"/>
  <c r="AI15" i="7"/>
  <c r="AK15" i="7" s="1"/>
  <c r="Y15" i="7"/>
  <c r="AA15" i="7" s="1"/>
  <c r="O15" i="7"/>
  <c r="Q15" i="7" s="1"/>
  <c r="AI14" i="7"/>
  <c r="AK14" i="7" s="1"/>
  <c r="Y14" i="7"/>
  <c r="AA14" i="7" s="1"/>
  <c r="O14" i="7"/>
  <c r="Q14" i="7" s="1"/>
  <c r="C82" i="7"/>
  <c r="B7" i="7"/>
  <c r="C64" i="7"/>
  <c r="B5" i="7"/>
  <c r="C4" i="7"/>
  <c r="B4" i="7"/>
  <c r="B3" i="7"/>
  <c r="T23" i="6"/>
  <c r="U23" i="6"/>
  <c r="AD23" i="6"/>
  <c r="U31" i="6"/>
  <c r="U46" i="6" s="1"/>
  <c r="U61" i="6" s="1"/>
  <c r="U76" i="6" s="1"/>
  <c r="V23" i="6"/>
  <c r="C82" i="6"/>
  <c r="C78" i="6"/>
  <c r="C74" i="6"/>
  <c r="C67" i="6"/>
  <c r="C64" i="6"/>
  <c r="C63" i="6"/>
  <c r="C60" i="6"/>
  <c r="C59" i="6"/>
  <c r="C52" i="6"/>
  <c r="C51" i="6"/>
  <c r="C50" i="6"/>
  <c r="C49" i="6"/>
  <c r="C48" i="6"/>
  <c r="C47" i="6"/>
  <c r="C46" i="6"/>
  <c r="C45" i="6"/>
  <c r="C44" i="6"/>
  <c r="C37" i="6"/>
  <c r="C36" i="6"/>
  <c r="C35" i="6"/>
  <c r="C34" i="6"/>
  <c r="C33" i="6"/>
  <c r="C32" i="6"/>
  <c r="C31" i="6"/>
  <c r="C30" i="6"/>
  <c r="C29" i="6"/>
  <c r="C22" i="6"/>
  <c r="C21" i="6"/>
  <c r="C20" i="6"/>
  <c r="C19" i="6"/>
  <c r="D19" i="6" s="1"/>
  <c r="C18" i="6"/>
  <c r="C17" i="6"/>
  <c r="C16" i="6"/>
  <c r="C15" i="6"/>
  <c r="D15" i="6" s="1"/>
  <c r="C14" i="6"/>
  <c r="B82" i="6"/>
  <c r="B81" i="6"/>
  <c r="B80" i="6"/>
  <c r="B79" i="6"/>
  <c r="B78" i="6"/>
  <c r="B77" i="6"/>
  <c r="B76" i="6"/>
  <c r="B75" i="6"/>
  <c r="B74" i="6"/>
  <c r="B67" i="6"/>
  <c r="B66" i="6"/>
  <c r="B65" i="6"/>
  <c r="B64" i="6"/>
  <c r="B63" i="6"/>
  <c r="B62" i="6"/>
  <c r="B61" i="6"/>
  <c r="B60" i="6"/>
  <c r="B59" i="6"/>
  <c r="B52" i="6"/>
  <c r="B51" i="6"/>
  <c r="B50" i="6"/>
  <c r="B49" i="6"/>
  <c r="B48" i="6"/>
  <c r="B47" i="6"/>
  <c r="B46" i="6"/>
  <c r="B45" i="6"/>
  <c r="B44" i="6"/>
  <c r="B37" i="6"/>
  <c r="B36" i="6"/>
  <c r="B35" i="6"/>
  <c r="B34" i="6"/>
  <c r="B33" i="6"/>
  <c r="B32" i="6"/>
  <c r="B31" i="6"/>
  <c r="B30" i="6"/>
  <c r="B29" i="6"/>
  <c r="B38" i="6" s="1"/>
  <c r="B22" i="6"/>
  <c r="B21" i="6"/>
  <c r="B20" i="6"/>
  <c r="B19" i="6"/>
  <c r="B18" i="6"/>
  <c r="B17" i="6"/>
  <c r="B16" i="6"/>
  <c r="B15" i="6"/>
  <c r="B23" i="6" s="1"/>
  <c r="B14" i="6"/>
  <c r="X49" i="6"/>
  <c r="X64" i="6" s="1"/>
  <c r="X79" i="6" s="1"/>
  <c r="AH37" i="6"/>
  <c r="AH52" i="6" s="1"/>
  <c r="AH67" i="6" s="1"/>
  <c r="AH82" i="6" s="1"/>
  <c r="AG37" i="6"/>
  <c r="AG52" i="6" s="1"/>
  <c r="AG67" i="6" s="1"/>
  <c r="AG82" i="6" s="1"/>
  <c r="AF37" i="6"/>
  <c r="AF52" i="6" s="1"/>
  <c r="AE37" i="6"/>
  <c r="AE52" i="6" s="1"/>
  <c r="AE67" i="6" s="1"/>
  <c r="AE82" i="6" s="1"/>
  <c r="AD37" i="6"/>
  <c r="AD52" i="6" s="1"/>
  <c r="AD67" i="6" s="1"/>
  <c r="AD82" i="6" s="1"/>
  <c r="X37" i="6"/>
  <c r="X52" i="6" s="1"/>
  <c r="X67" i="6" s="1"/>
  <c r="X82" i="6" s="1"/>
  <c r="W37" i="6"/>
  <c r="W52" i="6" s="1"/>
  <c r="W67" i="6" s="1"/>
  <c r="W82" i="6" s="1"/>
  <c r="V37" i="6"/>
  <c r="U37" i="6"/>
  <c r="U52" i="6" s="1"/>
  <c r="U67" i="6" s="1"/>
  <c r="U82" i="6" s="1"/>
  <c r="T37" i="6"/>
  <c r="T52" i="6" s="1"/>
  <c r="T67" i="6" s="1"/>
  <c r="T82" i="6" s="1"/>
  <c r="O37" i="6"/>
  <c r="Q37" i="6" s="1"/>
  <c r="N37" i="6"/>
  <c r="N52" i="6" s="1"/>
  <c r="N67" i="6" s="1"/>
  <c r="N82" i="6" s="1"/>
  <c r="M37" i="6"/>
  <c r="M52" i="6" s="1"/>
  <c r="M67" i="6" s="1"/>
  <c r="M82" i="6" s="1"/>
  <c r="L37" i="6"/>
  <c r="L52" i="6" s="1"/>
  <c r="K37" i="6"/>
  <c r="K52" i="6" s="1"/>
  <c r="K67" i="6" s="1"/>
  <c r="K82" i="6" s="1"/>
  <c r="J37" i="6"/>
  <c r="J52" i="6" s="1"/>
  <c r="J67" i="6" s="1"/>
  <c r="J82" i="6" s="1"/>
  <c r="AH36" i="6"/>
  <c r="AH51" i="6" s="1"/>
  <c r="AH66" i="6" s="1"/>
  <c r="AH81" i="6" s="1"/>
  <c r="AG36" i="6"/>
  <c r="AF36" i="6"/>
  <c r="AF51" i="6" s="1"/>
  <c r="AE36" i="6"/>
  <c r="AE51" i="6" s="1"/>
  <c r="AE66" i="6" s="1"/>
  <c r="AE81" i="6" s="1"/>
  <c r="AD36" i="6"/>
  <c r="AD51" i="6" s="1"/>
  <c r="AD66" i="6" s="1"/>
  <c r="AD81" i="6" s="1"/>
  <c r="X36" i="6"/>
  <c r="X51" i="6" s="1"/>
  <c r="X66" i="6" s="1"/>
  <c r="X81" i="6" s="1"/>
  <c r="W36" i="6"/>
  <c r="W51" i="6" s="1"/>
  <c r="W66" i="6" s="1"/>
  <c r="W81" i="6" s="1"/>
  <c r="V36" i="6"/>
  <c r="V51" i="6" s="1"/>
  <c r="U36" i="6"/>
  <c r="U51" i="6" s="1"/>
  <c r="U66" i="6" s="1"/>
  <c r="U81" i="6" s="1"/>
  <c r="T36" i="6"/>
  <c r="T51" i="6" s="1"/>
  <c r="T66" i="6" s="1"/>
  <c r="T81" i="6" s="1"/>
  <c r="N36" i="6"/>
  <c r="N51" i="6" s="1"/>
  <c r="N66" i="6" s="1"/>
  <c r="N81" i="6" s="1"/>
  <c r="M36" i="6"/>
  <c r="O36" i="6" s="1"/>
  <c r="Q36" i="6" s="1"/>
  <c r="L36" i="6"/>
  <c r="L51" i="6" s="1"/>
  <c r="K36" i="6"/>
  <c r="K51" i="6" s="1"/>
  <c r="K66" i="6" s="1"/>
  <c r="K81" i="6" s="1"/>
  <c r="J36" i="6"/>
  <c r="J51" i="6" s="1"/>
  <c r="J66" i="6" s="1"/>
  <c r="J81" i="6" s="1"/>
  <c r="AH35" i="6"/>
  <c r="AH50" i="6" s="1"/>
  <c r="AH65" i="6" s="1"/>
  <c r="AH80" i="6" s="1"/>
  <c r="AG35" i="6"/>
  <c r="AG50" i="6" s="1"/>
  <c r="AG65" i="6" s="1"/>
  <c r="AG80" i="6" s="1"/>
  <c r="AF35" i="6"/>
  <c r="AF50" i="6" s="1"/>
  <c r="AE35" i="6"/>
  <c r="AE50" i="6" s="1"/>
  <c r="AE65" i="6" s="1"/>
  <c r="AE80" i="6" s="1"/>
  <c r="AD35" i="6"/>
  <c r="AD50" i="6" s="1"/>
  <c r="AD65" i="6" s="1"/>
  <c r="AD80" i="6" s="1"/>
  <c r="X35" i="6"/>
  <c r="X50" i="6" s="1"/>
  <c r="X65" i="6" s="1"/>
  <c r="X80" i="6" s="1"/>
  <c r="W35" i="6"/>
  <c r="W50" i="6" s="1"/>
  <c r="W65" i="6" s="1"/>
  <c r="W80" i="6" s="1"/>
  <c r="V35" i="6"/>
  <c r="V50" i="6" s="1"/>
  <c r="U35" i="6"/>
  <c r="U50" i="6" s="1"/>
  <c r="U65" i="6" s="1"/>
  <c r="U80" i="6" s="1"/>
  <c r="T35" i="6"/>
  <c r="T50" i="6" s="1"/>
  <c r="T65" i="6" s="1"/>
  <c r="T80" i="6" s="1"/>
  <c r="N35" i="6"/>
  <c r="N50" i="6" s="1"/>
  <c r="N65" i="6" s="1"/>
  <c r="N80" i="6" s="1"/>
  <c r="M35" i="6"/>
  <c r="M50" i="6" s="1"/>
  <c r="M65" i="6" s="1"/>
  <c r="M80" i="6" s="1"/>
  <c r="L35" i="6"/>
  <c r="L50" i="6" s="1"/>
  <c r="K35" i="6"/>
  <c r="K50" i="6" s="1"/>
  <c r="K65" i="6" s="1"/>
  <c r="K80" i="6" s="1"/>
  <c r="J35" i="6"/>
  <c r="J50" i="6" s="1"/>
  <c r="J65" i="6" s="1"/>
  <c r="J80" i="6" s="1"/>
  <c r="AH34" i="6"/>
  <c r="AH49" i="6" s="1"/>
  <c r="AH64" i="6" s="1"/>
  <c r="AH79" i="6" s="1"/>
  <c r="AG34" i="6"/>
  <c r="AG49" i="6" s="1"/>
  <c r="AG64" i="6" s="1"/>
  <c r="AG79" i="6" s="1"/>
  <c r="AF34" i="6"/>
  <c r="AF49" i="6" s="1"/>
  <c r="AE34" i="6"/>
  <c r="AE49" i="6" s="1"/>
  <c r="AE64" i="6" s="1"/>
  <c r="AE79" i="6" s="1"/>
  <c r="AD34" i="6"/>
  <c r="AD49" i="6" s="1"/>
  <c r="AD64" i="6" s="1"/>
  <c r="AD79" i="6" s="1"/>
  <c r="X34" i="6"/>
  <c r="W34" i="6"/>
  <c r="W49" i="6" s="1"/>
  <c r="W64" i="6" s="1"/>
  <c r="W79" i="6" s="1"/>
  <c r="V34" i="6"/>
  <c r="V49" i="6" s="1"/>
  <c r="U34" i="6"/>
  <c r="U49" i="6" s="1"/>
  <c r="U64" i="6" s="1"/>
  <c r="U79" i="6" s="1"/>
  <c r="T34" i="6"/>
  <c r="T49" i="6" s="1"/>
  <c r="T64" i="6" s="1"/>
  <c r="T79" i="6" s="1"/>
  <c r="N34" i="6"/>
  <c r="N49" i="6" s="1"/>
  <c r="N64" i="6" s="1"/>
  <c r="N79" i="6" s="1"/>
  <c r="M34" i="6"/>
  <c r="M49" i="6" s="1"/>
  <c r="M64" i="6" s="1"/>
  <c r="M79" i="6" s="1"/>
  <c r="L34" i="6"/>
  <c r="L49" i="6" s="1"/>
  <c r="K34" i="6"/>
  <c r="K49" i="6" s="1"/>
  <c r="K64" i="6" s="1"/>
  <c r="K79" i="6" s="1"/>
  <c r="J34" i="6"/>
  <c r="J49" i="6" s="1"/>
  <c r="J64" i="6" s="1"/>
  <c r="J79" i="6" s="1"/>
  <c r="AH33" i="6"/>
  <c r="AH48" i="6" s="1"/>
  <c r="AH63" i="6" s="1"/>
  <c r="AH78" i="6" s="1"/>
  <c r="AG33" i="6"/>
  <c r="AG48" i="6" s="1"/>
  <c r="AG63" i="6" s="1"/>
  <c r="AG78" i="6" s="1"/>
  <c r="AF33" i="6"/>
  <c r="AF48" i="6" s="1"/>
  <c r="AF63" i="6" s="1"/>
  <c r="AE33" i="6"/>
  <c r="AE48" i="6" s="1"/>
  <c r="AE63" i="6" s="1"/>
  <c r="AE78" i="6" s="1"/>
  <c r="AD33" i="6"/>
  <c r="AD48" i="6" s="1"/>
  <c r="AD63" i="6" s="1"/>
  <c r="AD78" i="6" s="1"/>
  <c r="X33" i="6"/>
  <c r="X48" i="6" s="1"/>
  <c r="X63" i="6" s="1"/>
  <c r="X78" i="6" s="1"/>
  <c r="W33" i="6"/>
  <c r="W48" i="6" s="1"/>
  <c r="W63" i="6" s="1"/>
  <c r="W78" i="6" s="1"/>
  <c r="V33" i="6"/>
  <c r="U33" i="6"/>
  <c r="U48" i="6" s="1"/>
  <c r="U63" i="6" s="1"/>
  <c r="U78" i="6" s="1"/>
  <c r="T33" i="6"/>
  <c r="T48" i="6" s="1"/>
  <c r="T63" i="6" s="1"/>
  <c r="T78" i="6" s="1"/>
  <c r="O33" i="6"/>
  <c r="Q33" i="6" s="1"/>
  <c r="N33" i="6"/>
  <c r="N48" i="6" s="1"/>
  <c r="N63" i="6" s="1"/>
  <c r="N78" i="6" s="1"/>
  <c r="M33" i="6"/>
  <c r="M48" i="6" s="1"/>
  <c r="M63" i="6" s="1"/>
  <c r="M78" i="6" s="1"/>
  <c r="L33" i="6"/>
  <c r="L48" i="6" s="1"/>
  <c r="L63" i="6" s="1"/>
  <c r="K33" i="6"/>
  <c r="K48" i="6" s="1"/>
  <c r="K63" i="6" s="1"/>
  <c r="K78" i="6" s="1"/>
  <c r="J33" i="6"/>
  <c r="J48" i="6" s="1"/>
  <c r="J63" i="6" s="1"/>
  <c r="J78" i="6" s="1"/>
  <c r="AH32" i="6"/>
  <c r="AH47" i="6" s="1"/>
  <c r="AH62" i="6" s="1"/>
  <c r="AH77" i="6" s="1"/>
  <c r="AG32" i="6"/>
  <c r="AG47" i="6" s="1"/>
  <c r="AG62" i="6" s="1"/>
  <c r="AG77" i="6" s="1"/>
  <c r="AF32" i="6"/>
  <c r="AF47" i="6" s="1"/>
  <c r="AE32" i="6"/>
  <c r="AE47" i="6" s="1"/>
  <c r="AE62" i="6" s="1"/>
  <c r="AE77" i="6" s="1"/>
  <c r="AD32" i="6"/>
  <c r="AD47" i="6" s="1"/>
  <c r="AD62" i="6" s="1"/>
  <c r="AD77" i="6" s="1"/>
  <c r="X32" i="6"/>
  <c r="X47" i="6" s="1"/>
  <c r="X62" i="6" s="1"/>
  <c r="X77" i="6" s="1"/>
  <c r="W32" i="6"/>
  <c r="W47" i="6" s="1"/>
  <c r="W62" i="6" s="1"/>
  <c r="W77" i="6" s="1"/>
  <c r="V32" i="6"/>
  <c r="V47" i="6" s="1"/>
  <c r="U32" i="6"/>
  <c r="U47" i="6" s="1"/>
  <c r="U62" i="6" s="1"/>
  <c r="U77" i="6" s="1"/>
  <c r="T32" i="6"/>
  <c r="T47" i="6" s="1"/>
  <c r="T62" i="6" s="1"/>
  <c r="T77" i="6" s="1"/>
  <c r="N32" i="6"/>
  <c r="N47" i="6" s="1"/>
  <c r="N62" i="6" s="1"/>
  <c r="N77" i="6" s="1"/>
  <c r="M32" i="6"/>
  <c r="M38" i="6" s="1"/>
  <c r="L32" i="6"/>
  <c r="L47" i="6" s="1"/>
  <c r="K32" i="6"/>
  <c r="K47" i="6" s="1"/>
  <c r="K62" i="6" s="1"/>
  <c r="K77" i="6" s="1"/>
  <c r="J32" i="6"/>
  <c r="J47" i="6" s="1"/>
  <c r="J62" i="6" s="1"/>
  <c r="J77" i="6" s="1"/>
  <c r="AH31" i="6"/>
  <c r="AH46" i="6" s="1"/>
  <c r="AH61" i="6" s="1"/>
  <c r="AH76" i="6" s="1"/>
  <c r="AG31" i="6"/>
  <c r="AG46" i="6" s="1"/>
  <c r="AG61" i="6" s="1"/>
  <c r="AG76" i="6" s="1"/>
  <c r="AF31" i="6"/>
  <c r="AF46" i="6" s="1"/>
  <c r="AE31" i="6"/>
  <c r="AE46" i="6" s="1"/>
  <c r="AE61" i="6" s="1"/>
  <c r="AE76" i="6" s="1"/>
  <c r="AD31" i="6"/>
  <c r="AD46" i="6" s="1"/>
  <c r="AD61" i="6" s="1"/>
  <c r="AD76" i="6" s="1"/>
  <c r="X31" i="6"/>
  <c r="X46" i="6" s="1"/>
  <c r="X61" i="6" s="1"/>
  <c r="X76" i="6" s="1"/>
  <c r="W31" i="6"/>
  <c r="W46" i="6" s="1"/>
  <c r="W61" i="6" s="1"/>
  <c r="W76" i="6" s="1"/>
  <c r="V31" i="6"/>
  <c r="V46" i="6" s="1"/>
  <c r="T31" i="6"/>
  <c r="T46" i="6" s="1"/>
  <c r="T61" i="6" s="1"/>
  <c r="T76" i="6" s="1"/>
  <c r="O31" i="6"/>
  <c r="Q31" i="6" s="1"/>
  <c r="N31" i="6"/>
  <c r="N46" i="6" s="1"/>
  <c r="N61" i="6" s="1"/>
  <c r="N76" i="6" s="1"/>
  <c r="M31" i="6"/>
  <c r="M46" i="6" s="1"/>
  <c r="M61" i="6" s="1"/>
  <c r="M76" i="6" s="1"/>
  <c r="L31" i="6"/>
  <c r="L46" i="6" s="1"/>
  <c r="K31" i="6"/>
  <c r="K46" i="6" s="1"/>
  <c r="K61" i="6" s="1"/>
  <c r="K76" i="6" s="1"/>
  <c r="J31" i="6"/>
  <c r="J46" i="6" s="1"/>
  <c r="J61" i="6" s="1"/>
  <c r="J76" i="6" s="1"/>
  <c r="AH30" i="6"/>
  <c r="AH45" i="6" s="1"/>
  <c r="AH60" i="6" s="1"/>
  <c r="AH75" i="6" s="1"/>
  <c r="AG30" i="6"/>
  <c r="AG45" i="6" s="1"/>
  <c r="AG60" i="6" s="1"/>
  <c r="AG75" i="6" s="1"/>
  <c r="AF30" i="6"/>
  <c r="AF45" i="6" s="1"/>
  <c r="AE30" i="6"/>
  <c r="AE45" i="6" s="1"/>
  <c r="AE60" i="6" s="1"/>
  <c r="AE75" i="6" s="1"/>
  <c r="X30" i="6"/>
  <c r="X45" i="6" s="1"/>
  <c r="X60" i="6" s="1"/>
  <c r="X75" i="6" s="1"/>
  <c r="W30" i="6"/>
  <c r="W45" i="6" s="1"/>
  <c r="W60" i="6" s="1"/>
  <c r="W75" i="6" s="1"/>
  <c r="V30" i="6"/>
  <c r="V45" i="6" s="1"/>
  <c r="U30" i="6"/>
  <c r="U45" i="6" s="1"/>
  <c r="U60" i="6" s="1"/>
  <c r="U75" i="6" s="1"/>
  <c r="T30" i="6"/>
  <c r="T45" i="6" s="1"/>
  <c r="T60" i="6" s="1"/>
  <c r="T75" i="6" s="1"/>
  <c r="N30" i="6"/>
  <c r="N45" i="6" s="1"/>
  <c r="N60" i="6" s="1"/>
  <c r="N75" i="6" s="1"/>
  <c r="M30" i="6"/>
  <c r="M45" i="6" s="1"/>
  <c r="M60" i="6" s="1"/>
  <c r="M75" i="6" s="1"/>
  <c r="L30" i="6"/>
  <c r="L45" i="6" s="1"/>
  <c r="K30" i="6"/>
  <c r="K45" i="6" s="1"/>
  <c r="K60" i="6" s="1"/>
  <c r="K75" i="6" s="1"/>
  <c r="J30" i="6"/>
  <c r="J45" i="6" s="1"/>
  <c r="J60" i="6" s="1"/>
  <c r="J75" i="6" s="1"/>
  <c r="AI29" i="6"/>
  <c r="AH29" i="6"/>
  <c r="AG29" i="6"/>
  <c r="AG44" i="6" s="1"/>
  <c r="AG59" i="6" s="1"/>
  <c r="AF29" i="6"/>
  <c r="AF44" i="6" s="1"/>
  <c r="AE29" i="6"/>
  <c r="AD29" i="6"/>
  <c r="X29" i="6"/>
  <c r="W29" i="6"/>
  <c r="W44" i="6" s="1"/>
  <c r="W59" i="6" s="1"/>
  <c r="V29" i="6"/>
  <c r="U29" i="6"/>
  <c r="U44" i="6" s="1"/>
  <c r="T29" i="6"/>
  <c r="N29" i="6"/>
  <c r="M29" i="6"/>
  <c r="M44" i="6" s="1"/>
  <c r="M59" i="6" s="1"/>
  <c r="L29" i="6"/>
  <c r="K29" i="6"/>
  <c r="K44" i="6" s="1"/>
  <c r="J29" i="6"/>
  <c r="AH23" i="6"/>
  <c r="AG23" i="6"/>
  <c r="AF23" i="6"/>
  <c r="AE23" i="6"/>
  <c r="X23" i="6"/>
  <c r="W23" i="6"/>
  <c r="N23" i="6"/>
  <c r="M23" i="6"/>
  <c r="L23" i="6"/>
  <c r="K23" i="6"/>
  <c r="J23" i="6"/>
  <c r="AI22" i="6"/>
  <c r="AK22" i="6" s="1"/>
  <c r="Y22" i="6"/>
  <c r="AA22" i="6" s="1"/>
  <c r="O22" i="6"/>
  <c r="Q22" i="6" s="1"/>
  <c r="AI21" i="6"/>
  <c r="AK21" i="6" s="1"/>
  <c r="Y21" i="6"/>
  <c r="AA21" i="6" s="1"/>
  <c r="O21" i="6"/>
  <c r="Q21" i="6" s="1"/>
  <c r="AI20" i="6"/>
  <c r="AK20" i="6" s="1"/>
  <c r="Y20" i="6"/>
  <c r="AA20" i="6" s="1"/>
  <c r="O20" i="6"/>
  <c r="Q20" i="6" s="1"/>
  <c r="AI19" i="6"/>
  <c r="AK19" i="6" s="1"/>
  <c r="Y19" i="6"/>
  <c r="AA19" i="6" s="1"/>
  <c r="O19" i="6"/>
  <c r="Q19" i="6" s="1"/>
  <c r="AI18" i="6"/>
  <c r="AK18" i="6" s="1"/>
  <c r="Y18" i="6"/>
  <c r="AA18" i="6" s="1"/>
  <c r="O18" i="6"/>
  <c r="Q18" i="6" s="1"/>
  <c r="AI17" i="6"/>
  <c r="AK17" i="6" s="1"/>
  <c r="Y17" i="6"/>
  <c r="AA17" i="6" s="1"/>
  <c r="O17" i="6"/>
  <c r="Q17" i="6" s="1"/>
  <c r="AI16" i="6"/>
  <c r="AK16" i="6" s="1"/>
  <c r="Y16" i="6"/>
  <c r="AA16" i="6" s="1"/>
  <c r="O16" i="6"/>
  <c r="Q16" i="6" s="1"/>
  <c r="AI15" i="6"/>
  <c r="AK15" i="6" s="1"/>
  <c r="Y15" i="6"/>
  <c r="AA15" i="6" s="1"/>
  <c r="O15" i="6"/>
  <c r="Q15" i="6" s="1"/>
  <c r="AI14" i="6"/>
  <c r="AK14" i="6" s="1"/>
  <c r="Y14" i="6"/>
  <c r="AA14" i="6" s="1"/>
  <c r="O14" i="6"/>
  <c r="O23" i="6" s="1"/>
  <c r="C80" i="6"/>
  <c r="C66" i="6"/>
  <c r="B5" i="6"/>
  <c r="C4" i="6"/>
  <c r="B4" i="6"/>
  <c r="B3" i="6"/>
  <c r="P60" i="4"/>
  <c r="P61" i="4"/>
  <c r="P62" i="4"/>
  <c r="P63" i="4"/>
  <c r="P64" i="4"/>
  <c r="P65" i="4"/>
  <c r="P66" i="4"/>
  <c r="P67" i="4"/>
  <c r="P60" i="5"/>
  <c r="P61" i="5"/>
  <c r="P62" i="5"/>
  <c r="P63" i="5"/>
  <c r="P64" i="5"/>
  <c r="P65" i="5"/>
  <c r="P66" i="5"/>
  <c r="P67" i="5"/>
  <c r="P60" i="2"/>
  <c r="P61" i="2"/>
  <c r="P62" i="2"/>
  <c r="P63" i="2"/>
  <c r="P64" i="2"/>
  <c r="P65" i="2"/>
  <c r="P66" i="2"/>
  <c r="P67" i="2"/>
  <c r="Z60" i="4"/>
  <c r="Z61" i="4"/>
  <c r="Z62" i="4"/>
  <c r="Z63" i="4"/>
  <c r="Z64" i="4"/>
  <c r="Z65" i="4"/>
  <c r="Z66" i="4"/>
  <c r="Z67" i="4"/>
  <c r="Z60" i="5"/>
  <c r="Z61" i="5"/>
  <c r="Z62" i="5"/>
  <c r="Z63" i="5"/>
  <c r="Z64" i="5"/>
  <c r="Z65" i="5"/>
  <c r="Z66" i="5"/>
  <c r="Z67" i="5"/>
  <c r="Z60" i="2"/>
  <c r="Z61" i="2"/>
  <c r="Z62" i="2"/>
  <c r="Z63" i="2"/>
  <c r="Z64" i="2"/>
  <c r="Z65" i="2"/>
  <c r="Z66" i="2"/>
  <c r="Z67" i="2"/>
  <c r="AJ60" i="2"/>
  <c r="AJ61" i="2"/>
  <c r="AJ62" i="2"/>
  <c r="AJ63" i="2"/>
  <c r="AJ64" i="2"/>
  <c r="AJ65" i="2"/>
  <c r="AJ66" i="2"/>
  <c r="AJ67" i="2"/>
  <c r="AJ59" i="2"/>
  <c r="O59" i="7" l="1"/>
  <c r="Y30" i="7"/>
  <c r="AA30" i="7" s="1"/>
  <c r="J66" i="7"/>
  <c r="J81" i="7" s="1"/>
  <c r="K60" i="7"/>
  <c r="K75" i="7" s="1"/>
  <c r="J63" i="7"/>
  <c r="J78" i="7" s="1"/>
  <c r="K64" i="7"/>
  <c r="K79" i="7" s="1"/>
  <c r="J67" i="7"/>
  <c r="J82" i="7" s="1"/>
  <c r="J62" i="7"/>
  <c r="J77" i="7" s="1"/>
  <c r="K63" i="7"/>
  <c r="K78" i="7" s="1"/>
  <c r="K67" i="7"/>
  <c r="K82" i="7" s="1"/>
  <c r="J61" i="7"/>
  <c r="J76" i="7" s="1"/>
  <c r="K62" i="7"/>
  <c r="K77" i="7" s="1"/>
  <c r="J65" i="7"/>
  <c r="J80" i="7" s="1"/>
  <c r="K66" i="7"/>
  <c r="K81" i="7" s="1"/>
  <c r="J60" i="7"/>
  <c r="J75" i="7" s="1"/>
  <c r="K61" i="7"/>
  <c r="K76" i="7" s="1"/>
  <c r="J64" i="7"/>
  <c r="J79" i="7" s="1"/>
  <c r="K65" i="7"/>
  <c r="K80" i="7" s="1"/>
  <c r="M62" i="7"/>
  <c r="M77" i="7" s="1"/>
  <c r="M66" i="7"/>
  <c r="M81" i="7" s="1"/>
  <c r="M60" i="7"/>
  <c r="M75" i="7" s="1"/>
  <c r="M64" i="7"/>
  <c r="O64" i="7" s="1"/>
  <c r="Q64" i="7" s="1"/>
  <c r="M67" i="7"/>
  <c r="O67" i="7" s="1"/>
  <c r="C77" i="6"/>
  <c r="C81" i="6"/>
  <c r="C61" i="7"/>
  <c r="C65" i="7"/>
  <c r="C75" i="7"/>
  <c r="D75" i="7" s="1"/>
  <c r="C79" i="7"/>
  <c r="C62" i="7"/>
  <c r="C66" i="7"/>
  <c r="C76" i="7"/>
  <c r="C80" i="7"/>
  <c r="C61" i="6"/>
  <c r="C65" i="6"/>
  <c r="C75" i="6"/>
  <c r="C79" i="6"/>
  <c r="C59" i="7"/>
  <c r="C63" i="7"/>
  <c r="C68" i="7" s="1"/>
  <c r="C67" i="7"/>
  <c r="C77" i="7"/>
  <c r="C81" i="7"/>
  <c r="C62" i="6"/>
  <c r="C76" i="6"/>
  <c r="C60" i="7"/>
  <c r="C74" i="7"/>
  <c r="C78" i="7"/>
  <c r="D78" i="7" s="1"/>
  <c r="Y33" i="7"/>
  <c r="AA33" i="7" s="1"/>
  <c r="AI33" i="7"/>
  <c r="AK33" i="7" s="1"/>
  <c r="Q22" i="7"/>
  <c r="P19" i="7"/>
  <c r="P15" i="7"/>
  <c r="P16" i="7"/>
  <c r="P20" i="7"/>
  <c r="P22" i="7"/>
  <c r="P17" i="7"/>
  <c r="P21" i="7"/>
  <c r="P18" i="7"/>
  <c r="AF38" i="7"/>
  <c r="AI35" i="7"/>
  <c r="AK35" i="7" s="1"/>
  <c r="Y31" i="7"/>
  <c r="AA31" i="7" s="1"/>
  <c r="AH38" i="7"/>
  <c r="AI34" i="7"/>
  <c r="AK34" i="7" s="1"/>
  <c r="N38" i="7"/>
  <c r="O31" i="7"/>
  <c r="Q31" i="7" s="1"/>
  <c r="AI31" i="7"/>
  <c r="AK31" i="7" s="1"/>
  <c r="AF45" i="7"/>
  <c r="AF60" i="7" s="1"/>
  <c r="AF75" i="7" s="1"/>
  <c r="AI75" i="7" s="1"/>
  <c r="AK75" i="7" s="1"/>
  <c r="AI30" i="7"/>
  <c r="AK30" i="7" s="1"/>
  <c r="AG46" i="7"/>
  <c r="AG61" i="7" s="1"/>
  <c r="AG76" i="7" s="1"/>
  <c r="AD38" i="7"/>
  <c r="V38" i="7"/>
  <c r="Y32" i="7"/>
  <c r="AA32" i="7" s="1"/>
  <c r="Y34" i="7"/>
  <c r="AA34" i="7" s="1"/>
  <c r="V45" i="7"/>
  <c r="Y45" i="7" s="1"/>
  <c r="AA45" i="7" s="1"/>
  <c r="Y36" i="7"/>
  <c r="AA36" i="7" s="1"/>
  <c r="M46" i="7"/>
  <c r="L38" i="7"/>
  <c r="O33" i="7"/>
  <c r="Q33" i="7" s="1"/>
  <c r="O36" i="7"/>
  <c r="Q36" i="7" s="1"/>
  <c r="O32" i="7"/>
  <c r="Q32" i="7" s="1"/>
  <c r="O35" i="7"/>
  <c r="Q35" i="7" s="1"/>
  <c r="J38" i="7"/>
  <c r="J44" i="7"/>
  <c r="J59" i="7" s="1"/>
  <c r="V64" i="7"/>
  <c r="Y49" i="7"/>
  <c r="AA49" i="7" s="1"/>
  <c r="V66" i="7"/>
  <c r="Y51" i="7"/>
  <c r="AA51" i="7" s="1"/>
  <c r="O47" i="7"/>
  <c r="Q47" i="7" s="1"/>
  <c r="AF62" i="7"/>
  <c r="AI47" i="7"/>
  <c r="AK47" i="7" s="1"/>
  <c r="W59" i="7"/>
  <c r="AF53" i="7"/>
  <c r="V62" i="7"/>
  <c r="Y47" i="7"/>
  <c r="AA47" i="7" s="1"/>
  <c r="Z22" i="7"/>
  <c r="Z18" i="7"/>
  <c r="Z14" i="7"/>
  <c r="Z17" i="7"/>
  <c r="P14" i="7"/>
  <c r="Z21" i="7"/>
  <c r="AJ16" i="7"/>
  <c r="X53" i="7"/>
  <c r="X59" i="7"/>
  <c r="AG59" i="7"/>
  <c r="D32" i="7"/>
  <c r="U59" i="7"/>
  <c r="U53" i="7"/>
  <c r="D35" i="7"/>
  <c r="W50" i="7"/>
  <c r="W65" i="7" s="1"/>
  <c r="W80" i="7" s="1"/>
  <c r="Y35" i="7"/>
  <c r="AA35" i="7" s="1"/>
  <c r="T53" i="7"/>
  <c r="AD53" i="7"/>
  <c r="L45" i="7"/>
  <c r="L60" i="7" s="1"/>
  <c r="O60" i="7" s="1"/>
  <c r="D81" i="7"/>
  <c r="D79" i="7"/>
  <c r="D77" i="7"/>
  <c r="D82" i="7"/>
  <c r="D80" i="7"/>
  <c r="D76" i="7"/>
  <c r="C23" i="7"/>
  <c r="D3" i="7" s="1"/>
  <c r="D4" i="7" s="1"/>
  <c r="D5" i="7" s="1"/>
  <c r="D6" i="7" s="1"/>
  <c r="D7" i="7" s="1"/>
  <c r="AJ20" i="7"/>
  <c r="AI23" i="7"/>
  <c r="V59" i="7"/>
  <c r="Y44" i="7"/>
  <c r="AF61" i="7"/>
  <c r="V67" i="7"/>
  <c r="Y52" i="7"/>
  <c r="AA52" i="7" s="1"/>
  <c r="O49" i="7"/>
  <c r="Q49" i="7" s="1"/>
  <c r="M50" i="7"/>
  <c r="O51" i="7"/>
  <c r="Q51" i="7" s="1"/>
  <c r="L79" i="7"/>
  <c r="AF81" i="7"/>
  <c r="AI81" i="7" s="1"/>
  <c r="AK81" i="7" s="1"/>
  <c r="AI66" i="7"/>
  <c r="AK66" i="7" s="1"/>
  <c r="W46" i="7"/>
  <c r="W61" i="7" s="1"/>
  <c r="W76" i="7" s="1"/>
  <c r="O52" i="7"/>
  <c r="Q52" i="7" s="1"/>
  <c r="T59" i="7"/>
  <c r="AJ22" i="7"/>
  <c r="F21" i="7"/>
  <c r="Z19" i="7"/>
  <c r="D19" i="7"/>
  <c r="AJ18" i="7"/>
  <c r="F17" i="7"/>
  <c r="Z15" i="7"/>
  <c r="D15" i="7"/>
  <c r="AJ14" i="7"/>
  <c r="Z20" i="7"/>
  <c r="D20" i="7"/>
  <c r="AJ19" i="7"/>
  <c r="Z16" i="7"/>
  <c r="D16" i="7"/>
  <c r="AJ15" i="7"/>
  <c r="B6" i="7"/>
  <c r="C5" i="7"/>
  <c r="D14" i="7"/>
  <c r="AJ17" i="7"/>
  <c r="D18" i="7"/>
  <c r="AJ21" i="7"/>
  <c r="D22" i="7"/>
  <c r="Y23" i="7"/>
  <c r="K53" i="7"/>
  <c r="W38" i="7"/>
  <c r="Y29" i="7"/>
  <c r="AE59" i="7"/>
  <c r="AE53" i="7"/>
  <c r="D33" i="7"/>
  <c r="AI64" i="7"/>
  <c r="AK64" i="7" s="1"/>
  <c r="L81" i="7"/>
  <c r="K38" i="7"/>
  <c r="U38" i="7"/>
  <c r="AE38" i="7"/>
  <c r="N44" i="7"/>
  <c r="O44" i="7" s="1"/>
  <c r="AH44" i="7"/>
  <c r="AF65" i="7"/>
  <c r="AD59" i="7"/>
  <c r="V63" i="7"/>
  <c r="M38" i="7"/>
  <c r="O29" i="7"/>
  <c r="AG38" i="7"/>
  <c r="AI29" i="7"/>
  <c r="D31" i="7"/>
  <c r="D36" i="7"/>
  <c r="D34" i="7"/>
  <c r="D30" i="7"/>
  <c r="O23" i="7"/>
  <c r="D29" i="7"/>
  <c r="T38" i="7"/>
  <c r="X38" i="7"/>
  <c r="AF59" i="7"/>
  <c r="AI44" i="7"/>
  <c r="O30" i="7"/>
  <c r="Q30" i="7" s="1"/>
  <c r="V61" i="7"/>
  <c r="AI32" i="7"/>
  <c r="AK32" i="7" s="1"/>
  <c r="AF63" i="7"/>
  <c r="O34" i="7"/>
  <c r="Q34" i="7" s="1"/>
  <c r="V65" i="7"/>
  <c r="AI36" i="7"/>
  <c r="AK36" i="7" s="1"/>
  <c r="D37" i="7"/>
  <c r="O37" i="7"/>
  <c r="Q37" i="7" s="1"/>
  <c r="M48" i="7"/>
  <c r="W48" i="7"/>
  <c r="W63" i="7" s="1"/>
  <c r="W78" i="7" s="1"/>
  <c r="AG48" i="7"/>
  <c r="AG63" i="7" s="1"/>
  <c r="AG78" i="7" s="1"/>
  <c r="AI49" i="7"/>
  <c r="AK49" i="7" s="1"/>
  <c r="AG50" i="7"/>
  <c r="AG65" i="7" s="1"/>
  <c r="AG80" i="7" s="1"/>
  <c r="AI51" i="7"/>
  <c r="AK51" i="7" s="1"/>
  <c r="AF79" i="7"/>
  <c r="AI79" i="7" s="1"/>
  <c r="AK79" i="7" s="1"/>
  <c r="Y37" i="7"/>
  <c r="AA37" i="7" s="1"/>
  <c r="AI37" i="7"/>
  <c r="AK37" i="7" s="1"/>
  <c r="AF67" i="7"/>
  <c r="AI52" i="7"/>
  <c r="AK52" i="7" s="1"/>
  <c r="B83" i="7"/>
  <c r="AE38" i="6"/>
  <c r="AI33" i="6"/>
  <c r="AK33" i="6" s="1"/>
  <c r="AD30" i="6"/>
  <c r="AD45" i="6" s="1"/>
  <c r="AD60" i="6" s="1"/>
  <c r="AD75" i="6" s="1"/>
  <c r="AI31" i="6"/>
  <c r="AK31" i="6" s="1"/>
  <c r="AI36" i="6"/>
  <c r="AK36" i="6" s="1"/>
  <c r="AI35" i="6"/>
  <c r="AK35" i="6" s="1"/>
  <c r="AI37" i="6"/>
  <c r="AK37" i="6" s="1"/>
  <c r="W38" i="6"/>
  <c r="Y31" i="6"/>
  <c r="AA31" i="6" s="1"/>
  <c r="Y35" i="6"/>
  <c r="AA35" i="6" s="1"/>
  <c r="Q14" i="6"/>
  <c r="C23" i="6"/>
  <c r="D3" i="6" s="1"/>
  <c r="D4" i="6" s="1"/>
  <c r="D5" i="6" s="1"/>
  <c r="D6" i="6" s="1"/>
  <c r="D7" i="6" s="1"/>
  <c r="AF61" i="6"/>
  <c r="AI46" i="6"/>
  <c r="AK46" i="6" s="1"/>
  <c r="P16" i="6"/>
  <c r="Z15" i="6"/>
  <c r="AJ22" i="6"/>
  <c r="P20" i="6"/>
  <c r="Z19" i="6"/>
  <c r="AJ18" i="6"/>
  <c r="AJ14" i="6"/>
  <c r="W68" i="6"/>
  <c r="W74" i="6"/>
  <c r="W83" i="6" s="1"/>
  <c r="V65" i="6"/>
  <c r="Y50" i="6"/>
  <c r="AA50" i="6" s="1"/>
  <c r="B7" i="6"/>
  <c r="D14" i="6"/>
  <c r="Z14" i="6"/>
  <c r="E15" i="6"/>
  <c r="P15" i="6"/>
  <c r="AJ17" i="6"/>
  <c r="D18" i="6"/>
  <c r="Z18" i="6"/>
  <c r="E19" i="6"/>
  <c r="P19" i="6"/>
  <c r="AJ21" i="6"/>
  <c r="D22" i="6"/>
  <c r="Z22" i="6"/>
  <c r="Y23" i="6"/>
  <c r="M74" i="6"/>
  <c r="T44" i="6"/>
  <c r="T38" i="6"/>
  <c r="X44" i="6"/>
  <c r="X38" i="6"/>
  <c r="AF53" i="6"/>
  <c r="AF59" i="6"/>
  <c r="AJ31" i="6"/>
  <c r="O63" i="6"/>
  <c r="Q63" i="6" s="1"/>
  <c r="L78" i="6"/>
  <c r="O78" i="6" s="1"/>
  <c r="Q78" i="6" s="1"/>
  <c r="AG38" i="6"/>
  <c r="U53" i="6"/>
  <c r="V61" i="6"/>
  <c r="Y46" i="6"/>
  <c r="AA46" i="6" s="1"/>
  <c r="M47" i="6"/>
  <c r="M62" i="6" s="1"/>
  <c r="M77" i="6" s="1"/>
  <c r="L38" i="6"/>
  <c r="L44" i="6"/>
  <c r="V60" i="6"/>
  <c r="Y45" i="6"/>
  <c r="AA45" i="6" s="1"/>
  <c r="V48" i="6"/>
  <c r="Y33" i="6"/>
  <c r="AA33" i="6" s="1"/>
  <c r="AF66" i="6"/>
  <c r="Y37" i="6"/>
  <c r="AA37" i="6" s="1"/>
  <c r="V52" i="6"/>
  <c r="K53" i="6"/>
  <c r="L61" i="6"/>
  <c r="O46" i="6"/>
  <c r="Q46" i="6" s="1"/>
  <c r="AI48" i="6"/>
  <c r="AK48" i="6" s="1"/>
  <c r="C5" i="6"/>
  <c r="P14" i="6"/>
  <c r="F15" i="6"/>
  <c r="AJ16" i="6"/>
  <c r="D17" i="6"/>
  <c r="Z17" i="6"/>
  <c r="P18" i="6"/>
  <c r="F19" i="6"/>
  <c r="AJ20" i="6"/>
  <c r="D21" i="6"/>
  <c r="Z21" i="6"/>
  <c r="P22" i="6"/>
  <c r="J44" i="6"/>
  <c r="J38" i="6"/>
  <c r="N44" i="6"/>
  <c r="N38" i="6"/>
  <c r="AG74" i="6"/>
  <c r="L60" i="6"/>
  <c r="O45" i="6"/>
  <c r="Q45" i="6" s="1"/>
  <c r="AF62" i="6"/>
  <c r="AI47" i="6"/>
  <c r="AK47" i="6" s="1"/>
  <c r="AI63" i="6"/>
  <c r="AK63" i="6" s="1"/>
  <c r="AF78" i="6"/>
  <c r="AI78" i="6" s="1"/>
  <c r="AK78" i="6" s="1"/>
  <c r="AF65" i="6"/>
  <c r="AI50" i="6"/>
  <c r="AK50" i="6" s="1"/>
  <c r="L66" i="6"/>
  <c r="L67" i="6"/>
  <c r="O52" i="6"/>
  <c r="Q52" i="6" s="1"/>
  <c r="AF67" i="6"/>
  <c r="AI52" i="6"/>
  <c r="AK52" i="6" s="1"/>
  <c r="AE44" i="6"/>
  <c r="O48" i="6"/>
  <c r="Q48" i="6" s="1"/>
  <c r="W53" i="6"/>
  <c r="K59" i="6"/>
  <c r="D33" i="6"/>
  <c r="D32" i="6"/>
  <c r="AK29" i="6"/>
  <c r="D37" i="6"/>
  <c r="D35" i="6"/>
  <c r="AJ34" i="6"/>
  <c r="P32" i="6"/>
  <c r="D31" i="6"/>
  <c r="D34" i="6"/>
  <c r="B6" i="6"/>
  <c r="AI23" i="6"/>
  <c r="AJ15" i="6"/>
  <c r="D16" i="6"/>
  <c r="Z16" i="6"/>
  <c r="P17" i="6"/>
  <c r="AJ19" i="6"/>
  <c r="D20" i="6"/>
  <c r="Z20" i="6"/>
  <c r="P21" i="6"/>
  <c r="D29" i="6"/>
  <c r="K38" i="6"/>
  <c r="O29" i="6"/>
  <c r="V38" i="6"/>
  <c r="Y29" i="6"/>
  <c r="V44" i="6"/>
  <c r="AD44" i="6"/>
  <c r="AH44" i="6"/>
  <c r="AH38" i="6"/>
  <c r="D30" i="6"/>
  <c r="L62" i="6"/>
  <c r="V64" i="6"/>
  <c r="Y49" i="6"/>
  <c r="AA49" i="6" s="1"/>
  <c r="L65" i="6"/>
  <c r="O50" i="6"/>
  <c r="Q50" i="6" s="1"/>
  <c r="D36" i="6"/>
  <c r="U59" i="6"/>
  <c r="B53" i="6"/>
  <c r="B68" i="6"/>
  <c r="AF60" i="6"/>
  <c r="AI45" i="6"/>
  <c r="AK45" i="6" s="1"/>
  <c r="V62" i="6"/>
  <c r="Y47" i="6"/>
  <c r="AA47" i="6" s="1"/>
  <c r="L64" i="6"/>
  <c r="O49" i="6"/>
  <c r="Q49" i="6" s="1"/>
  <c r="AF64" i="6"/>
  <c r="AI49" i="6"/>
  <c r="AK49" i="6" s="1"/>
  <c r="O35" i="6"/>
  <c r="P33" i="6" s="1"/>
  <c r="V66" i="6"/>
  <c r="Y51" i="6"/>
  <c r="AA51" i="6" s="1"/>
  <c r="M51" i="6"/>
  <c r="M66" i="6" s="1"/>
  <c r="M81" i="6" s="1"/>
  <c r="AG51" i="6"/>
  <c r="AG66" i="6" s="1"/>
  <c r="AG81" i="6" s="1"/>
  <c r="U38" i="6"/>
  <c r="AF38" i="6"/>
  <c r="Y36" i="6"/>
  <c r="AA36" i="6" s="1"/>
  <c r="O30" i="6"/>
  <c r="Q30" i="6" s="1"/>
  <c r="Y30" i="6"/>
  <c r="AA30" i="6" s="1"/>
  <c r="AI30" i="6"/>
  <c r="AK30" i="6" s="1"/>
  <c r="O32" i="6"/>
  <c r="Q32" i="6" s="1"/>
  <c r="Y32" i="6"/>
  <c r="AA32" i="6" s="1"/>
  <c r="AI32" i="6"/>
  <c r="AK32" i="6" s="1"/>
  <c r="O34" i="6"/>
  <c r="Q34" i="6" s="1"/>
  <c r="Y34" i="6"/>
  <c r="AA34" i="6" s="1"/>
  <c r="AI34" i="6"/>
  <c r="AK34" i="6" s="1"/>
  <c r="B83" i="6"/>
  <c r="C83" i="7" l="1"/>
  <c r="O66" i="7"/>
  <c r="Q66" i="7" s="1"/>
  <c r="M82" i="7"/>
  <c r="AI45" i="7"/>
  <c r="AK45" i="7" s="1"/>
  <c r="J53" i="7"/>
  <c r="M63" i="7"/>
  <c r="O63" i="7" s="1"/>
  <c r="Q63" i="7" s="1"/>
  <c r="M65" i="7"/>
  <c r="O65" i="7" s="1"/>
  <c r="Q65" i="7" s="1"/>
  <c r="M79" i="7"/>
  <c r="O81" i="7"/>
  <c r="Q81" i="7" s="1"/>
  <c r="M61" i="7"/>
  <c r="O61" i="7" s="1"/>
  <c r="Q61" i="7" s="1"/>
  <c r="O62" i="7"/>
  <c r="O79" i="7"/>
  <c r="Q79" i="7" s="1"/>
  <c r="Y50" i="7"/>
  <c r="AA50" i="7" s="1"/>
  <c r="Y46" i="7"/>
  <c r="AA46" i="7" s="1"/>
  <c r="P23" i="7"/>
  <c r="Q23" i="7" s="1"/>
  <c r="Q13" i="7" s="1"/>
  <c r="V60" i="7"/>
  <c r="V68" i="7" s="1"/>
  <c r="O46" i="7"/>
  <c r="Q46" i="7" s="1"/>
  <c r="P33" i="7"/>
  <c r="P36" i="7"/>
  <c r="AI46" i="7"/>
  <c r="AK46" i="7" s="1"/>
  <c r="AI60" i="7"/>
  <c r="AK60" i="7" s="1"/>
  <c r="AI48" i="7"/>
  <c r="AK48" i="7" s="1"/>
  <c r="AG53" i="7"/>
  <c r="AJ31" i="7"/>
  <c r="Z33" i="7"/>
  <c r="V53" i="7"/>
  <c r="Z34" i="7"/>
  <c r="Z31" i="7"/>
  <c r="P35" i="7"/>
  <c r="E79" i="7"/>
  <c r="F79" i="7" s="1"/>
  <c r="E31" i="7"/>
  <c r="F31" i="7"/>
  <c r="E82" i="7"/>
  <c r="F82" i="7"/>
  <c r="E81" i="7"/>
  <c r="F81" i="7" s="1"/>
  <c r="E76" i="7"/>
  <c r="F76" i="7" s="1"/>
  <c r="E75" i="7"/>
  <c r="F75" i="7"/>
  <c r="E35" i="7"/>
  <c r="F35" i="7"/>
  <c r="E32" i="7"/>
  <c r="F32" i="7" s="1"/>
  <c r="E80" i="7"/>
  <c r="E33" i="7"/>
  <c r="F33" i="7" s="1"/>
  <c r="E78" i="7"/>
  <c r="F78" i="7" s="1"/>
  <c r="E77" i="7"/>
  <c r="F77" i="7"/>
  <c r="L78" i="7"/>
  <c r="AK44" i="7"/>
  <c r="AH53" i="7"/>
  <c r="AH59" i="7"/>
  <c r="D66" i="7"/>
  <c r="D67" i="7"/>
  <c r="D65" i="7"/>
  <c r="D63" i="7"/>
  <c r="D60" i="7"/>
  <c r="D64" i="7"/>
  <c r="D59" i="7"/>
  <c r="D62" i="7"/>
  <c r="D61" i="7"/>
  <c r="O50" i="7"/>
  <c r="AF77" i="7"/>
  <c r="AI77" i="7" s="1"/>
  <c r="AK77" i="7" s="1"/>
  <c r="AI62" i="7"/>
  <c r="AK62" i="7" s="1"/>
  <c r="AI63" i="7"/>
  <c r="AK63" i="7" s="1"/>
  <c r="AF78" i="7"/>
  <c r="AI78" i="7" s="1"/>
  <c r="AK78" i="7" s="1"/>
  <c r="V76" i="7"/>
  <c r="Y76" i="7" s="1"/>
  <c r="AA76" i="7" s="1"/>
  <c r="Y61" i="7"/>
  <c r="AA61" i="7" s="1"/>
  <c r="AF74" i="7"/>
  <c r="AF68" i="7"/>
  <c r="AI59" i="7"/>
  <c r="AK59" i="7" s="1"/>
  <c r="L74" i="7"/>
  <c r="P29" i="7"/>
  <c r="AJ33" i="7"/>
  <c r="Z35" i="7"/>
  <c r="P37" i="7"/>
  <c r="AK29" i="7"/>
  <c r="AI38" i="7"/>
  <c r="Z45" i="7"/>
  <c r="N53" i="7"/>
  <c r="P32" i="7"/>
  <c r="AA29" i="7"/>
  <c r="Y38" i="7"/>
  <c r="C38" i="7"/>
  <c r="D23" i="7"/>
  <c r="E14" i="7"/>
  <c r="E20" i="7"/>
  <c r="F20" i="7"/>
  <c r="T68" i="7"/>
  <c r="T74" i="7"/>
  <c r="T83" i="7" s="1"/>
  <c r="Y67" i="7"/>
  <c r="AA67" i="7" s="1"/>
  <c r="V82" i="7"/>
  <c r="Y82" i="7" s="1"/>
  <c r="AA82" i="7" s="1"/>
  <c r="Y48" i="7"/>
  <c r="AA48" i="7" s="1"/>
  <c r="AA44" i="7"/>
  <c r="L80" i="7"/>
  <c r="X74" i="7"/>
  <c r="X83" i="7" s="1"/>
  <c r="X68" i="7"/>
  <c r="V77" i="7"/>
  <c r="Y77" i="7" s="1"/>
  <c r="AA77" i="7" s="1"/>
  <c r="Y62" i="7"/>
  <c r="AA62" i="7" s="1"/>
  <c r="V81" i="7"/>
  <c r="Y81" i="7" s="1"/>
  <c r="AA81" i="7" s="1"/>
  <c r="Y66" i="7"/>
  <c r="AA66" i="7" s="1"/>
  <c r="P30" i="7"/>
  <c r="W53" i="7"/>
  <c r="AJ36" i="7"/>
  <c r="AI67" i="7"/>
  <c r="AK67" i="7" s="1"/>
  <c r="AF82" i="7"/>
  <c r="AI82" i="7" s="1"/>
  <c r="AK82" i="7" s="1"/>
  <c r="E37" i="7"/>
  <c r="F37" i="7" s="1"/>
  <c r="Y65" i="7"/>
  <c r="AA65" i="7" s="1"/>
  <c r="V80" i="7"/>
  <c r="Y80" i="7" s="1"/>
  <c r="Z30" i="7"/>
  <c r="D38" i="7"/>
  <c r="E29" i="7"/>
  <c r="Z29" i="7"/>
  <c r="P31" i="7"/>
  <c r="E34" i="7"/>
  <c r="F34" i="7" s="1"/>
  <c r="AJ35" i="7"/>
  <c r="Z37" i="7"/>
  <c r="Y63" i="7"/>
  <c r="AA63" i="7" s="1"/>
  <c r="V78" i="7"/>
  <c r="Y78" i="7" s="1"/>
  <c r="AA78" i="7" s="1"/>
  <c r="AJ34" i="7"/>
  <c r="AJ30" i="7"/>
  <c r="E18" i="7"/>
  <c r="F18" i="7" s="1"/>
  <c r="F14" i="7"/>
  <c r="AJ23" i="7"/>
  <c r="AK23" i="7" s="1"/>
  <c r="AK13" i="7" s="1"/>
  <c r="Z36" i="7"/>
  <c r="Z32" i="7"/>
  <c r="L76" i="7"/>
  <c r="V74" i="7"/>
  <c r="Y59" i="7"/>
  <c r="O45" i="7"/>
  <c r="Q45" i="7" s="1"/>
  <c r="U74" i="7"/>
  <c r="U83" i="7" s="1"/>
  <c r="U68" i="7"/>
  <c r="L77" i="7"/>
  <c r="O77" i="7" s="1"/>
  <c r="Q77" i="7" s="1"/>
  <c r="Q62" i="7"/>
  <c r="AJ32" i="7"/>
  <c r="M74" i="7"/>
  <c r="Q44" i="7"/>
  <c r="E30" i="7"/>
  <c r="F30" i="7" s="1"/>
  <c r="J68" i="7"/>
  <c r="J74" i="7"/>
  <c r="J83" i="7" s="1"/>
  <c r="AF80" i="7"/>
  <c r="AI80" i="7" s="1"/>
  <c r="AI65" i="7"/>
  <c r="AE74" i="7"/>
  <c r="AE83" i="7" s="1"/>
  <c r="AE68" i="7"/>
  <c r="K74" i="7"/>
  <c r="K83" i="7" s="1"/>
  <c r="K68" i="7"/>
  <c r="E16" i="7"/>
  <c r="F16" i="7" s="1"/>
  <c r="E19" i="7"/>
  <c r="F19" i="7" s="1"/>
  <c r="AF76" i="7"/>
  <c r="AI76" i="7" s="1"/>
  <c r="AK76" i="7" s="1"/>
  <c r="AI61" i="7"/>
  <c r="AK61" i="7" s="1"/>
  <c r="D74" i="7"/>
  <c r="O48" i="7"/>
  <c r="Q48" i="7" s="1"/>
  <c r="AJ29" i="7"/>
  <c r="E36" i="7"/>
  <c r="F36" i="7" s="1"/>
  <c r="AJ37" i="7"/>
  <c r="Q29" i="7"/>
  <c r="O38" i="7"/>
  <c r="AD68" i="7"/>
  <c r="AD74" i="7"/>
  <c r="AD83" i="7" s="1"/>
  <c r="AI50" i="7"/>
  <c r="E22" i="7"/>
  <c r="F22" i="7" s="1"/>
  <c r="D51" i="7"/>
  <c r="D49" i="7"/>
  <c r="D50" i="7"/>
  <c r="D47" i="7"/>
  <c r="D45" i="7"/>
  <c r="D48" i="7"/>
  <c r="D52" i="7"/>
  <c r="D46" i="7"/>
  <c r="E15" i="7"/>
  <c r="F15" i="7" s="1"/>
  <c r="L82" i="7"/>
  <c r="O82" i="7" s="1"/>
  <c r="Q82" i="7" s="1"/>
  <c r="Q67" i="7"/>
  <c r="Z49" i="7"/>
  <c r="AG68" i="7"/>
  <c r="AG74" i="7"/>
  <c r="AG83" i="7" s="1"/>
  <c r="Z23" i="7"/>
  <c r="AA23" i="7" s="1"/>
  <c r="AA13" i="7" s="1"/>
  <c r="W68" i="7"/>
  <c r="W74" i="7"/>
  <c r="W83" i="7" s="1"/>
  <c r="L53" i="7"/>
  <c r="P34" i="7"/>
  <c r="M53" i="7"/>
  <c r="Y64" i="7"/>
  <c r="AA64" i="7" s="1"/>
  <c r="V79" i="7"/>
  <c r="Y79" i="7" s="1"/>
  <c r="AA79" i="7" s="1"/>
  <c r="AJ29" i="6"/>
  <c r="AJ30" i="6"/>
  <c r="AD38" i="6"/>
  <c r="AG83" i="6"/>
  <c r="AJ33" i="6"/>
  <c r="AJ36" i="6"/>
  <c r="AJ35" i="6"/>
  <c r="AJ37" i="6"/>
  <c r="AJ32" i="6"/>
  <c r="O47" i="6"/>
  <c r="Q47" i="6" s="1"/>
  <c r="E32" i="6"/>
  <c r="F32" i="6" s="1"/>
  <c r="E33" i="6"/>
  <c r="F33" i="6" s="1"/>
  <c r="Z33" i="6"/>
  <c r="D52" i="6"/>
  <c r="D50" i="6"/>
  <c r="D48" i="6"/>
  <c r="D46" i="6"/>
  <c r="D49" i="6"/>
  <c r="D51" i="6"/>
  <c r="D45" i="6"/>
  <c r="D47" i="6"/>
  <c r="AF81" i="6"/>
  <c r="AI81" i="6" s="1"/>
  <c r="AK81" i="6" s="1"/>
  <c r="AI66" i="6"/>
  <c r="AK66" i="6" s="1"/>
  <c r="AF79" i="6"/>
  <c r="AI79" i="6" s="1"/>
  <c r="AK79" i="6" s="1"/>
  <c r="AI64" i="6"/>
  <c r="AK64" i="6" s="1"/>
  <c r="V77" i="6"/>
  <c r="Y77" i="6" s="1"/>
  <c r="AA77" i="6" s="1"/>
  <c r="Y62" i="6"/>
  <c r="AA62" i="6" s="1"/>
  <c r="V53" i="6"/>
  <c r="Y44" i="6"/>
  <c r="V59" i="6"/>
  <c r="E34" i="6"/>
  <c r="F34" i="6" s="1"/>
  <c r="P31" i="6"/>
  <c r="Z32" i="6"/>
  <c r="P34" i="6"/>
  <c r="E37" i="6"/>
  <c r="L82" i="6"/>
  <c r="O82" i="6" s="1"/>
  <c r="Q82" i="6" s="1"/>
  <c r="O67" i="6"/>
  <c r="Q67" i="6" s="1"/>
  <c r="AF80" i="6"/>
  <c r="AI80" i="6" s="1"/>
  <c r="AK80" i="6" s="1"/>
  <c r="AI65" i="6"/>
  <c r="AK65" i="6" s="1"/>
  <c r="AF77" i="6"/>
  <c r="AI77" i="6" s="1"/>
  <c r="AK77" i="6" s="1"/>
  <c r="AI62" i="6"/>
  <c r="AK62" i="6" s="1"/>
  <c r="AG68" i="6"/>
  <c r="E21" i="6"/>
  <c r="F21" i="6" s="1"/>
  <c r="P23" i="6"/>
  <c r="Q23" i="6" s="1"/>
  <c r="Q13" i="6" s="1"/>
  <c r="V67" i="6"/>
  <c r="Y52" i="6"/>
  <c r="Z51" i="6" s="1"/>
  <c r="L53" i="6"/>
  <c r="O44" i="6"/>
  <c r="L59" i="6"/>
  <c r="M83" i="6"/>
  <c r="E18" i="6"/>
  <c r="F18" i="6" s="1"/>
  <c r="D82" i="6"/>
  <c r="D80" i="6"/>
  <c r="D76" i="6"/>
  <c r="D81" i="6"/>
  <c r="D77" i="6"/>
  <c r="D78" i="6"/>
  <c r="D74" i="6"/>
  <c r="D75" i="6"/>
  <c r="D79" i="6"/>
  <c r="E30" i="6"/>
  <c r="F30" i="6" s="1"/>
  <c r="AD59" i="6"/>
  <c r="AD53" i="6"/>
  <c r="O38" i="6"/>
  <c r="Q29" i="6"/>
  <c r="Z30" i="6"/>
  <c r="AE53" i="6"/>
  <c r="AE59" i="6"/>
  <c r="N59" i="6"/>
  <c r="N53" i="6"/>
  <c r="V75" i="6"/>
  <c r="Y75" i="6" s="1"/>
  <c r="AA75" i="6" s="1"/>
  <c r="Y60" i="6"/>
  <c r="AA60" i="6" s="1"/>
  <c r="E36" i="6"/>
  <c r="F36" i="6" s="1"/>
  <c r="L77" i="6"/>
  <c r="O77" i="6" s="1"/>
  <c r="Q77" i="6" s="1"/>
  <c r="O62" i="6"/>
  <c r="Q62" i="6" s="1"/>
  <c r="Y38" i="6"/>
  <c r="AA29" i="6"/>
  <c r="D38" i="6"/>
  <c r="E29" i="6"/>
  <c r="E20" i="6"/>
  <c r="F20" i="6" s="1"/>
  <c r="P37" i="6"/>
  <c r="Z35" i="6"/>
  <c r="E31" i="6"/>
  <c r="F31" i="6" s="1"/>
  <c r="Z34" i="6"/>
  <c r="P36" i="6"/>
  <c r="C38" i="6"/>
  <c r="O51" i="6"/>
  <c r="P50" i="6" s="1"/>
  <c r="Z29" i="6"/>
  <c r="J59" i="6"/>
  <c r="J53" i="6"/>
  <c r="E17" i="6"/>
  <c r="F17" i="6" s="1"/>
  <c r="V63" i="6"/>
  <c r="Y48" i="6"/>
  <c r="AA48" i="6" s="1"/>
  <c r="AF68" i="6"/>
  <c r="AF74" i="6"/>
  <c r="X59" i="6"/>
  <c r="X53" i="6"/>
  <c r="M68" i="6"/>
  <c r="Z23" i="6"/>
  <c r="AA23" i="6" s="1"/>
  <c r="AA13" i="6" s="1"/>
  <c r="V80" i="6"/>
  <c r="Y80" i="6" s="1"/>
  <c r="AA80" i="6" s="1"/>
  <c r="Y65" i="6"/>
  <c r="AA65" i="6" s="1"/>
  <c r="C68" i="6"/>
  <c r="L80" i="6"/>
  <c r="O80" i="6" s="1"/>
  <c r="Q80" i="6" s="1"/>
  <c r="O65" i="6"/>
  <c r="Q65" i="6" s="1"/>
  <c r="D66" i="6"/>
  <c r="D64" i="6"/>
  <c r="D67" i="6"/>
  <c r="D65" i="6"/>
  <c r="D63" i="6"/>
  <c r="D61" i="6"/>
  <c r="D59" i="6"/>
  <c r="D62" i="6"/>
  <c r="D60" i="6"/>
  <c r="E35" i="6"/>
  <c r="F35" i="6" s="1"/>
  <c r="T59" i="6"/>
  <c r="T53" i="6"/>
  <c r="Z37" i="6"/>
  <c r="V81" i="6"/>
  <c r="Y81" i="6" s="1"/>
  <c r="AA81" i="6" s="1"/>
  <c r="Y66" i="6"/>
  <c r="AA66" i="6" s="1"/>
  <c r="U74" i="6"/>
  <c r="U83" i="6" s="1"/>
  <c r="U68" i="6"/>
  <c r="V79" i="6"/>
  <c r="Y79" i="6" s="1"/>
  <c r="AA79" i="6" s="1"/>
  <c r="Y64" i="6"/>
  <c r="AA64" i="6" s="1"/>
  <c r="AH59" i="6"/>
  <c r="AH53" i="6"/>
  <c r="Q35" i="6"/>
  <c r="P29" i="6"/>
  <c r="L79" i="6"/>
  <c r="O79" i="6" s="1"/>
  <c r="Q79" i="6" s="1"/>
  <c r="O64" i="6"/>
  <c r="Q64" i="6" s="1"/>
  <c r="AF75" i="6"/>
  <c r="AI75" i="6" s="1"/>
  <c r="AK75" i="6" s="1"/>
  <c r="AI60" i="6"/>
  <c r="AK60" i="6" s="1"/>
  <c r="AG53" i="6"/>
  <c r="E16" i="6"/>
  <c r="Z31" i="6"/>
  <c r="F37" i="6"/>
  <c r="P35" i="6"/>
  <c r="P30" i="6"/>
  <c r="Z36" i="6"/>
  <c r="AI38" i="6"/>
  <c r="K74" i="6"/>
  <c r="K83" i="6" s="1"/>
  <c r="K68" i="6"/>
  <c r="AF82" i="6"/>
  <c r="AI82" i="6" s="1"/>
  <c r="AK82" i="6" s="1"/>
  <c r="AI67" i="6"/>
  <c r="AK67" i="6" s="1"/>
  <c r="L81" i="6"/>
  <c r="O81" i="6" s="1"/>
  <c r="Q81" i="6" s="1"/>
  <c r="O66" i="6"/>
  <c r="Q66" i="6" s="1"/>
  <c r="L75" i="6"/>
  <c r="O75" i="6" s="1"/>
  <c r="Q75" i="6" s="1"/>
  <c r="O60" i="6"/>
  <c r="Q60" i="6" s="1"/>
  <c r="C83" i="6"/>
  <c r="L76" i="6"/>
  <c r="O76" i="6" s="1"/>
  <c r="Q76" i="6" s="1"/>
  <c r="O61" i="6"/>
  <c r="Q61" i="6" s="1"/>
  <c r="AI51" i="6"/>
  <c r="AK51" i="6" s="1"/>
  <c r="M53" i="6"/>
  <c r="V76" i="6"/>
  <c r="Y76" i="6" s="1"/>
  <c r="AA76" i="6" s="1"/>
  <c r="Y61" i="6"/>
  <c r="AA61" i="6" s="1"/>
  <c r="AI44" i="6"/>
  <c r="E22" i="6"/>
  <c r="F16" i="6"/>
  <c r="E14" i="6"/>
  <c r="D23" i="6"/>
  <c r="P52" i="6"/>
  <c r="P47" i="6"/>
  <c r="AJ23" i="6"/>
  <c r="AK23" i="6" s="1"/>
  <c r="AK13" i="6" s="1"/>
  <c r="AF76" i="6"/>
  <c r="AI76" i="6" s="1"/>
  <c r="AK76" i="6" s="1"/>
  <c r="AI61" i="6"/>
  <c r="AK61" i="6" s="1"/>
  <c r="K4" i="4"/>
  <c r="K5" i="4"/>
  <c r="K4" i="5"/>
  <c r="K5" i="5"/>
  <c r="K4" i="2"/>
  <c r="K5" i="2"/>
  <c r="K3" i="4"/>
  <c r="K3" i="5"/>
  <c r="K3" i="2"/>
  <c r="J4" i="4"/>
  <c r="J5" i="4"/>
  <c r="J4" i="5"/>
  <c r="J5" i="5"/>
  <c r="J4" i="2"/>
  <c r="J5" i="2"/>
  <c r="J3" i="4"/>
  <c r="J3" i="5"/>
  <c r="J3" i="2"/>
  <c r="I4" i="4"/>
  <c r="I5" i="4"/>
  <c r="I4" i="5"/>
  <c r="I5" i="5"/>
  <c r="I4" i="2"/>
  <c r="I5" i="2"/>
  <c r="I3" i="4"/>
  <c r="I3" i="5"/>
  <c r="I3" i="2"/>
  <c r="AF23" i="5"/>
  <c r="AG23" i="5"/>
  <c r="C81" i="5"/>
  <c r="C77" i="5"/>
  <c r="C52" i="5"/>
  <c r="C51" i="5"/>
  <c r="C50" i="5"/>
  <c r="C49" i="5"/>
  <c r="C48" i="5"/>
  <c r="C47" i="5"/>
  <c r="C46" i="5"/>
  <c r="C45" i="5"/>
  <c r="C44" i="5"/>
  <c r="C37" i="5"/>
  <c r="C36" i="5"/>
  <c r="C35" i="5"/>
  <c r="C34" i="5"/>
  <c r="C33" i="5"/>
  <c r="C32" i="5"/>
  <c r="C31" i="5"/>
  <c r="C30" i="5"/>
  <c r="C29" i="5"/>
  <c r="C22" i="5"/>
  <c r="C21" i="5"/>
  <c r="C20" i="5"/>
  <c r="C19" i="5"/>
  <c r="D19" i="5" s="1"/>
  <c r="C18" i="5"/>
  <c r="C17" i="5"/>
  <c r="C16" i="5"/>
  <c r="C15" i="5"/>
  <c r="C14" i="5"/>
  <c r="B82" i="5"/>
  <c r="B81" i="5"/>
  <c r="B80" i="5"/>
  <c r="B79" i="5"/>
  <c r="B78" i="5"/>
  <c r="B77" i="5"/>
  <c r="B76" i="5"/>
  <c r="B75" i="5"/>
  <c r="B83" i="5" s="1"/>
  <c r="B74" i="5"/>
  <c r="B67" i="5"/>
  <c r="B66" i="5"/>
  <c r="B65" i="5"/>
  <c r="B64" i="5"/>
  <c r="B63" i="5"/>
  <c r="B62" i="5"/>
  <c r="B61" i="5"/>
  <c r="B60" i="5"/>
  <c r="B59" i="5"/>
  <c r="B52" i="5"/>
  <c r="B51" i="5"/>
  <c r="B50" i="5"/>
  <c r="B49" i="5"/>
  <c r="B48" i="5"/>
  <c r="B47" i="5"/>
  <c r="B46" i="5"/>
  <c r="B45" i="5"/>
  <c r="B44" i="5"/>
  <c r="B37" i="5"/>
  <c r="B36" i="5"/>
  <c r="B35" i="5"/>
  <c r="B34" i="5"/>
  <c r="B33" i="5"/>
  <c r="B32" i="5"/>
  <c r="B31" i="5"/>
  <c r="B30" i="5"/>
  <c r="B29" i="5"/>
  <c r="B38" i="5" s="1"/>
  <c r="B22" i="5"/>
  <c r="B21" i="5"/>
  <c r="B20" i="5"/>
  <c r="B19" i="5"/>
  <c r="B18" i="5"/>
  <c r="B17" i="5"/>
  <c r="B16" i="5"/>
  <c r="B15" i="5"/>
  <c r="B14" i="5"/>
  <c r="X82" i="5"/>
  <c r="X80" i="5"/>
  <c r="AH78" i="5"/>
  <c r="AH65" i="5"/>
  <c r="AH80" i="5" s="1"/>
  <c r="AH49" i="5"/>
  <c r="AH64" i="5" s="1"/>
  <c r="AH79" i="5" s="1"/>
  <c r="X49" i="5"/>
  <c r="X64" i="5" s="1"/>
  <c r="X79" i="5" s="1"/>
  <c r="N49" i="5"/>
  <c r="N64" i="5" s="1"/>
  <c r="N79" i="5" s="1"/>
  <c r="AD45" i="5"/>
  <c r="AD60" i="5" s="1"/>
  <c r="AD75" i="5" s="1"/>
  <c r="AH37" i="5"/>
  <c r="AH52" i="5" s="1"/>
  <c r="AH67" i="5" s="1"/>
  <c r="AH82" i="5" s="1"/>
  <c r="AG37" i="5"/>
  <c r="AG52" i="5" s="1"/>
  <c r="AG67" i="5" s="1"/>
  <c r="AG82" i="5" s="1"/>
  <c r="AF37" i="5"/>
  <c r="AF52" i="5" s="1"/>
  <c r="AE37" i="5"/>
  <c r="AE52" i="5" s="1"/>
  <c r="AE67" i="5" s="1"/>
  <c r="AE82" i="5" s="1"/>
  <c r="AD37" i="5"/>
  <c r="AD52" i="5" s="1"/>
  <c r="AD67" i="5" s="1"/>
  <c r="AD82" i="5" s="1"/>
  <c r="X37" i="5"/>
  <c r="X52" i="5" s="1"/>
  <c r="X67" i="5" s="1"/>
  <c r="W37" i="5"/>
  <c r="W52" i="5" s="1"/>
  <c r="W67" i="5" s="1"/>
  <c r="W82" i="5" s="1"/>
  <c r="V37" i="5"/>
  <c r="V52" i="5" s="1"/>
  <c r="U37" i="5"/>
  <c r="U52" i="5" s="1"/>
  <c r="U67" i="5" s="1"/>
  <c r="U82" i="5" s="1"/>
  <c r="T37" i="5"/>
  <c r="T52" i="5" s="1"/>
  <c r="T67" i="5" s="1"/>
  <c r="T82" i="5" s="1"/>
  <c r="N37" i="5"/>
  <c r="N52" i="5" s="1"/>
  <c r="N67" i="5" s="1"/>
  <c r="N82" i="5" s="1"/>
  <c r="M37" i="5"/>
  <c r="M52" i="5" s="1"/>
  <c r="M67" i="5" s="1"/>
  <c r="M82" i="5" s="1"/>
  <c r="L37" i="5"/>
  <c r="L52" i="5" s="1"/>
  <c r="K37" i="5"/>
  <c r="K52" i="5" s="1"/>
  <c r="K67" i="5" s="1"/>
  <c r="K82" i="5" s="1"/>
  <c r="J37" i="5"/>
  <c r="J52" i="5" s="1"/>
  <c r="J67" i="5" s="1"/>
  <c r="J82" i="5" s="1"/>
  <c r="AH36" i="5"/>
  <c r="AH51" i="5" s="1"/>
  <c r="AH66" i="5" s="1"/>
  <c r="AH81" i="5" s="1"/>
  <c r="AG36" i="5"/>
  <c r="AF36" i="5"/>
  <c r="AF51" i="5" s="1"/>
  <c r="AF66" i="5" s="1"/>
  <c r="AE36" i="5"/>
  <c r="AE51" i="5" s="1"/>
  <c r="AE66" i="5" s="1"/>
  <c r="AE81" i="5" s="1"/>
  <c r="AD36" i="5"/>
  <c r="AD51" i="5" s="1"/>
  <c r="AD66" i="5" s="1"/>
  <c r="AD81" i="5" s="1"/>
  <c r="X36" i="5"/>
  <c r="X51" i="5" s="1"/>
  <c r="X66" i="5" s="1"/>
  <c r="X81" i="5" s="1"/>
  <c r="W36" i="5"/>
  <c r="V36" i="5"/>
  <c r="V51" i="5" s="1"/>
  <c r="V66" i="5" s="1"/>
  <c r="V81" i="5" s="1"/>
  <c r="U36" i="5"/>
  <c r="U51" i="5" s="1"/>
  <c r="U66" i="5" s="1"/>
  <c r="U81" i="5" s="1"/>
  <c r="T36" i="5"/>
  <c r="T51" i="5" s="1"/>
  <c r="T66" i="5" s="1"/>
  <c r="T81" i="5" s="1"/>
  <c r="N36" i="5"/>
  <c r="N51" i="5" s="1"/>
  <c r="N66" i="5" s="1"/>
  <c r="N81" i="5" s="1"/>
  <c r="M36" i="5"/>
  <c r="L36" i="5"/>
  <c r="L51" i="5" s="1"/>
  <c r="L66" i="5" s="1"/>
  <c r="K36" i="5"/>
  <c r="K51" i="5" s="1"/>
  <c r="K66" i="5" s="1"/>
  <c r="K81" i="5" s="1"/>
  <c r="J36" i="5"/>
  <c r="J51" i="5" s="1"/>
  <c r="J66" i="5" s="1"/>
  <c r="J81" i="5" s="1"/>
  <c r="AH35" i="5"/>
  <c r="AH50" i="5" s="1"/>
  <c r="AG35" i="5"/>
  <c r="AG50" i="5" s="1"/>
  <c r="AG65" i="5" s="1"/>
  <c r="AG80" i="5" s="1"/>
  <c r="AF35" i="5"/>
  <c r="AF50" i="5" s="1"/>
  <c r="AE35" i="5"/>
  <c r="AE50" i="5" s="1"/>
  <c r="AE65" i="5" s="1"/>
  <c r="AE80" i="5" s="1"/>
  <c r="AD35" i="5"/>
  <c r="AD50" i="5" s="1"/>
  <c r="AD65" i="5" s="1"/>
  <c r="AD80" i="5" s="1"/>
  <c r="X35" i="5"/>
  <c r="X50" i="5" s="1"/>
  <c r="X65" i="5" s="1"/>
  <c r="W35" i="5"/>
  <c r="W50" i="5" s="1"/>
  <c r="W65" i="5" s="1"/>
  <c r="W80" i="5" s="1"/>
  <c r="V35" i="5"/>
  <c r="V50" i="5" s="1"/>
  <c r="U35" i="5"/>
  <c r="U50" i="5" s="1"/>
  <c r="U65" i="5" s="1"/>
  <c r="U80" i="5" s="1"/>
  <c r="T35" i="5"/>
  <c r="T50" i="5" s="1"/>
  <c r="T65" i="5" s="1"/>
  <c r="T80" i="5" s="1"/>
  <c r="N35" i="5"/>
  <c r="N50" i="5" s="1"/>
  <c r="N65" i="5" s="1"/>
  <c r="N80" i="5" s="1"/>
  <c r="M35" i="5"/>
  <c r="M50" i="5" s="1"/>
  <c r="M65" i="5" s="1"/>
  <c r="M80" i="5" s="1"/>
  <c r="L35" i="5"/>
  <c r="L50" i="5" s="1"/>
  <c r="K35" i="5"/>
  <c r="K50" i="5" s="1"/>
  <c r="K65" i="5" s="1"/>
  <c r="K80" i="5" s="1"/>
  <c r="J35" i="5"/>
  <c r="J50" i="5" s="1"/>
  <c r="J65" i="5" s="1"/>
  <c r="J80" i="5" s="1"/>
  <c r="AH34" i="5"/>
  <c r="AG34" i="5"/>
  <c r="AF34" i="5"/>
  <c r="AF49" i="5" s="1"/>
  <c r="AF64" i="5" s="1"/>
  <c r="AE34" i="5"/>
  <c r="AE49" i="5" s="1"/>
  <c r="AE64" i="5" s="1"/>
  <c r="AE79" i="5" s="1"/>
  <c r="AD34" i="5"/>
  <c r="AD49" i="5" s="1"/>
  <c r="AD64" i="5" s="1"/>
  <c r="AD79" i="5" s="1"/>
  <c r="X34" i="5"/>
  <c r="W34" i="5"/>
  <c r="V34" i="5"/>
  <c r="V49" i="5" s="1"/>
  <c r="V64" i="5" s="1"/>
  <c r="V79" i="5" s="1"/>
  <c r="U34" i="5"/>
  <c r="U49" i="5" s="1"/>
  <c r="U64" i="5" s="1"/>
  <c r="U79" i="5" s="1"/>
  <c r="T34" i="5"/>
  <c r="T49" i="5" s="1"/>
  <c r="T64" i="5" s="1"/>
  <c r="T79" i="5" s="1"/>
  <c r="N34" i="5"/>
  <c r="M34" i="5"/>
  <c r="L34" i="5"/>
  <c r="L49" i="5" s="1"/>
  <c r="L64" i="5" s="1"/>
  <c r="L79" i="5" s="1"/>
  <c r="K34" i="5"/>
  <c r="K49" i="5" s="1"/>
  <c r="K64" i="5" s="1"/>
  <c r="K79" i="5" s="1"/>
  <c r="J34" i="5"/>
  <c r="J49" i="5" s="1"/>
  <c r="J64" i="5" s="1"/>
  <c r="J79" i="5" s="1"/>
  <c r="AH33" i="5"/>
  <c r="AH48" i="5" s="1"/>
  <c r="AH63" i="5" s="1"/>
  <c r="AG33" i="5"/>
  <c r="AG48" i="5" s="1"/>
  <c r="AG63" i="5" s="1"/>
  <c r="AG78" i="5" s="1"/>
  <c r="AF33" i="5"/>
  <c r="AF48" i="5" s="1"/>
  <c r="AE33" i="5"/>
  <c r="AE48" i="5" s="1"/>
  <c r="AE63" i="5" s="1"/>
  <c r="AE78" i="5" s="1"/>
  <c r="AD33" i="5"/>
  <c r="AD48" i="5" s="1"/>
  <c r="AD63" i="5" s="1"/>
  <c r="AD78" i="5" s="1"/>
  <c r="X33" i="5"/>
  <c r="X48" i="5" s="1"/>
  <c r="X63" i="5" s="1"/>
  <c r="X78" i="5" s="1"/>
  <c r="W33" i="5"/>
  <c r="W48" i="5" s="1"/>
  <c r="W63" i="5" s="1"/>
  <c r="W78" i="5" s="1"/>
  <c r="V33" i="5"/>
  <c r="V48" i="5" s="1"/>
  <c r="U33" i="5"/>
  <c r="U48" i="5" s="1"/>
  <c r="U63" i="5" s="1"/>
  <c r="U78" i="5" s="1"/>
  <c r="T33" i="5"/>
  <c r="T48" i="5" s="1"/>
  <c r="T63" i="5" s="1"/>
  <c r="T78" i="5" s="1"/>
  <c r="N33" i="5"/>
  <c r="N48" i="5" s="1"/>
  <c r="N63" i="5" s="1"/>
  <c r="N78" i="5" s="1"/>
  <c r="M33" i="5"/>
  <c r="M48" i="5" s="1"/>
  <c r="M63" i="5" s="1"/>
  <c r="M78" i="5" s="1"/>
  <c r="L33" i="5"/>
  <c r="L48" i="5" s="1"/>
  <c r="K33" i="5"/>
  <c r="K48" i="5" s="1"/>
  <c r="K63" i="5" s="1"/>
  <c r="K78" i="5" s="1"/>
  <c r="J33" i="5"/>
  <c r="J48" i="5" s="1"/>
  <c r="J63" i="5" s="1"/>
  <c r="J78" i="5" s="1"/>
  <c r="AH32" i="5"/>
  <c r="AH47" i="5" s="1"/>
  <c r="AH62" i="5" s="1"/>
  <c r="AH77" i="5" s="1"/>
  <c r="AG32" i="5"/>
  <c r="AF32" i="5"/>
  <c r="AF47" i="5" s="1"/>
  <c r="AF62" i="5" s="1"/>
  <c r="AF77" i="5" s="1"/>
  <c r="AE32" i="5"/>
  <c r="AE47" i="5" s="1"/>
  <c r="AE62" i="5" s="1"/>
  <c r="AE77" i="5" s="1"/>
  <c r="AD32" i="5"/>
  <c r="AD47" i="5" s="1"/>
  <c r="AD62" i="5" s="1"/>
  <c r="AD77" i="5" s="1"/>
  <c r="X32" i="5"/>
  <c r="X47" i="5" s="1"/>
  <c r="X62" i="5" s="1"/>
  <c r="X77" i="5" s="1"/>
  <c r="W32" i="5"/>
  <c r="V32" i="5"/>
  <c r="V47" i="5" s="1"/>
  <c r="V62" i="5" s="1"/>
  <c r="V77" i="5" s="1"/>
  <c r="U32" i="5"/>
  <c r="U47" i="5" s="1"/>
  <c r="U62" i="5" s="1"/>
  <c r="U77" i="5" s="1"/>
  <c r="T32" i="5"/>
  <c r="T47" i="5" s="1"/>
  <c r="T62" i="5" s="1"/>
  <c r="T77" i="5" s="1"/>
  <c r="N32" i="5"/>
  <c r="N47" i="5" s="1"/>
  <c r="N62" i="5" s="1"/>
  <c r="N77" i="5" s="1"/>
  <c r="M32" i="5"/>
  <c r="L32" i="5"/>
  <c r="L47" i="5" s="1"/>
  <c r="L62" i="5" s="1"/>
  <c r="L77" i="5" s="1"/>
  <c r="K32" i="5"/>
  <c r="K47" i="5" s="1"/>
  <c r="K62" i="5" s="1"/>
  <c r="K77" i="5" s="1"/>
  <c r="J32" i="5"/>
  <c r="J47" i="5" s="1"/>
  <c r="J62" i="5" s="1"/>
  <c r="J77" i="5" s="1"/>
  <c r="AH31" i="5"/>
  <c r="AH46" i="5" s="1"/>
  <c r="AH61" i="5" s="1"/>
  <c r="AH76" i="5" s="1"/>
  <c r="AG31" i="5"/>
  <c r="AG46" i="5" s="1"/>
  <c r="AG61" i="5" s="1"/>
  <c r="AG76" i="5" s="1"/>
  <c r="AF31" i="5"/>
  <c r="AE31" i="5"/>
  <c r="AE46" i="5" s="1"/>
  <c r="AE61" i="5" s="1"/>
  <c r="AE76" i="5" s="1"/>
  <c r="AD31" i="5"/>
  <c r="AD46" i="5" s="1"/>
  <c r="AD61" i="5" s="1"/>
  <c r="AD76" i="5" s="1"/>
  <c r="X31" i="5"/>
  <c r="X46" i="5" s="1"/>
  <c r="X61" i="5" s="1"/>
  <c r="X76" i="5" s="1"/>
  <c r="W31" i="5"/>
  <c r="W46" i="5" s="1"/>
  <c r="W61" i="5" s="1"/>
  <c r="W76" i="5" s="1"/>
  <c r="V31" i="5"/>
  <c r="V46" i="5" s="1"/>
  <c r="U31" i="5"/>
  <c r="U46" i="5" s="1"/>
  <c r="U61" i="5" s="1"/>
  <c r="U76" i="5" s="1"/>
  <c r="T31" i="5"/>
  <c r="T46" i="5" s="1"/>
  <c r="T61" i="5" s="1"/>
  <c r="T76" i="5" s="1"/>
  <c r="N31" i="5"/>
  <c r="N46" i="5" s="1"/>
  <c r="N61" i="5" s="1"/>
  <c r="N76" i="5" s="1"/>
  <c r="M31" i="5"/>
  <c r="M46" i="5" s="1"/>
  <c r="M61" i="5" s="1"/>
  <c r="M76" i="5" s="1"/>
  <c r="L31" i="5"/>
  <c r="K31" i="5"/>
  <c r="K46" i="5" s="1"/>
  <c r="K61" i="5" s="1"/>
  <c r="K76" i="5" s="1"/>
  <c r="J31" i="5"/>
  <c r="J46" i="5" s="1"/>
  <c r="J61" i="5" s="1"/>
  <c r="J76" i="5" s="1"/>
  <c r="AH30" i="5"/>
  <c r="AH45" i="5" s="1"/>
  <c r="AG30" i="5"/>
  <c r="AF30" i="5"/>
  <c r="AF45" i="5" s="1"/>
  <c r="AF60" i="5" s="1"/>
  <c r="AF75" i="5" s="1"/>
  <c r="AE30" i="5"/>
  <c r="AE45" i="5" s="1"/>
  <c r="AE60" i="5" s="1"/>
  <c r="AE75" i="5" s="1"/>
  <c r="AD30" i="5"/>
  <c r="X30" i="5"/>
  <c r="X38" i="5" s="1"/>
  <c r="W30" i="5"/>
  <c r="V30" i="5"/>
  <c r="V45" i="5" s="1"/>
  <c r="V60" i="5" s="1"/>
  <c r="V75" i="5" s="1"/>
  <c r="U30" i="5"/>
  <c r="U45" i="5" s="1"/>
  <c r="U60" i="5" s="1"/>
  <c r="U75" i="5" s="1"/>
  <c r="T30" i="5"/>
  <c r="T45" i="5" s="1"/>
  <c r="T60" i="5" s="1"/>
  <c r="T75" i="5" s="1"/>
  <c r="N30" i="5"/>
  <c r="N45" i="5" s="1"/>
  <c r="M30" i="5"/>
  <c r="L30" i="5"/>
  <c r="L45" i="5" s="1"/>
  <c r="L60" i="5" s="1"/>
  <c r="L75" i="5" s="1"/>
  <c r="K30" i="5"/>
  <c r="K45" i="5" s="1"/>
  <c r="K60" i="5" s="1"/>
  <c r="K75" i="5" s="1"/>
  <c r="J30" i="5"/>
  <c r="J45" i="5" s="1"/>
  <c r="J60" i="5" s="1"/>
  <c r="J75" i="5" s="1"/>
  <c r="AH29" i="5"/>
  <c r="AH44" i="5" s="1"/>
  <c r="AH59" i="5" s="1"/>
  <c r="AH74" i="5" s="1"/>
  <c r="AG29" i="5"/>
  <c r="AG44" i="5" s="1"/>
  <c r="AF29" i="5"/>
  <c r="AF44" i="5" s="1"/>
  <c r="AE29" i="5"/>
  <c r="AD29" i="5"/>
  <c r="AD44" i="5" s="1"/>
  <c r="AD59" i="5" s="1"/>
  <c r="AD74" i="5" s="1"/>
  <c r="X29" i="5"/>
  <c r="X44" i="5" s="1"/>
  <c r="X59" i="5" s="1"/>
  <c r="W29" i="5"/>
  <c r="W44" i="5" s="1"/>
  <c r="V29" i="5"/>
  <c r="V44" i="5" s="1"/>
  <c r="U29" i="5"/>
  <c r="T29" i="5"/>
  <c r="T44" i="5" s="1"/>
  <c r="T59" i="5" s="1"/>
  <c r="N29" i="5"/>
  <c r="N44" i="5" s="1"/>
  <c r="N59" i="5" s="1"/>
  <c r="M29" i="5"/>
  <c r="M44" i="5" s="1"/>
  <c r="L29" i="5"/>
  <c r="L44" i="5" s="1"/>
  <c r="K29" i="5"/>
  <c r="J29" i="5"/>
  <c r="J44" i="5" s="1"/>
  <c r="J59" i="5" s="1"/>
  <c r="AH23" i="5"/>
  <c r="AE23" i="5"/>
  <c r="AD23" i="5"/>
  <c r="X23" i="5"/>
  <c r="W23" i="5"/>
  <c r="V23" i="5"/>
  <c r="U23" i="5"/>
  <c r="T23" i="5"/>
  <c r="N23" i="5"/>
  <c r="M23" i="5"/>
  <c r="L23" i="5"/>
  <c r="K23" i="5"/>
  <c r="J23" i="5"/>
  <c r="AI22" i="5"/>
  <c r="AK22" i="5" s="1"/>
  <c r="Y22" i="5"/>
  <c r="AA22" i="5" s="1"/>
  <c r="O22" i="5"/>
  <c r="Q22" i="5" s="1"/>
  <c r="D22" i="5"/>
  <c r="E22" i="5" s="1"/>
  <c r="AI21" i="5"/>
  <c r="AK21" i="5" s="1"/>
  <c r="Y21" i="5"/>
  <c r="AA21" i="5" s="1"/>
  <c r="O21" i="5"/>
  <c r="Q21" i="5" s="1"/>
  <c r="AI20" i="5"/>
  <c r="AK20" i="5" s="1"/>
  <c r="Y20" i="5"/>
  <c r="AA20" i="5" s="1"/>
  <c r="O20" i="5"/>
  <c r="Q20" i="5" s="1"/>
  <c r="D20" i="5"/>
  <c r="E20" i="5" s="1"/>
  <c r="AI19" i="5"/>
  <c r="AK19" i="5" s="1"/>
  <c r="Y19" i="5"/>
  <c r="AA19" i="5" s="1"/>
  <c r="O19" i="5"/>
  <c r="Q19" i="5" s="1"/>
  <c r="AI18" i="5"/>
  <c r="AK18" i="5" s="1"/>
  <c r="Y18" i="5"/>
  <c r="AA18" i="5" s="1"/>
  <c r="O18" i="5"/>
  <c r="Q18" i="5" s="1"/>
  <c r="D18" i="5"/>
  <c r="E18" i="5" s="1"/>
  <c r="AI17" i="5"/>
  <c r="AK17" i="5" s="1"/>
  <c r="Y17" i="5"/>
  <c r="AA17" i="5" s="1"/>
  <c r="O17" i="5"/>
  <c r="Q17" i="5" s="1"/>
  <c r="AI16" i="5"/>
  <c r="AK16" i="5" s="1"/>
  <c r="Y16" i="5"/>
  <c r="AA16" i="5" s="1"/>
  <c r="O16" i="5"/>
  <c r="Q16" i="5" s="1"/>
  <c r="D16" i="5"/>
  <c r="E16" i="5" s="1"/>
  <c r="AI15" i="5"/>
  <c r="AK15" i="5" s="1"/>
  <c r="Y15" i="5"/>
  <c r="AA15" i="5" s="1"/>
  <c r="O15" i="5"/>
  <c r="Q15" i="5" s="1"/>
  <c r="D15" i="5"/>
  <c r="AI14" i="5"/>
  <c r="Y14" i="5"/>
  <c r="O14" i="5"/>
  <c r="Q14" i="5" s="1"/>
  <c r="D14" i="5"/>
  <c r="E14" i="5" s="1"/>
  <c r="G14" i="5" s="1"/>
  <c r="C80" i="5"/>
  <c r="B7" i="5"/>
  <c r="C66" i="5"/>
  <c r="B6" i="5"/>
  <c r="B5" i="5"/>
  <c r="C4" i="5"/>
  <c r="B4" i="5"/>
  <c r="B3" i="5"/>
  <c r="AF23" i="4"/>
  <c r="AG23" i="4"/>
  <c r="Y14" i="4"/>
  <c r="Y15" i="4"/>
  <c r="AA15" i="4" s="1"/>
  <c r="Y16" i="4"/>
  <c r="AA16" i="4" s="1"/>
  <c r="Y17" i="4"/>
  <c r="AA17" i="4" s="1"/>
  <c r="Y18" i="4"/>
  <c r="AA18" i="4" s="1"/>
  <c r="Y19" i="4"/>
  <c r="AA19" i="4" s="1"/>
  <c r="Y20" i="4"/>
  <c r="Y21" i="4"/>
  <c r="Y22" i="4"/>
  <c r="AA22" i="4" s="1"/>
  <c r="AD23" i="4"/>
  <c r="AE23" i="4"/>
  <c r="L23" i="4"/>
  <c r="M23" i="4"/>
  <c r="C79" i="4"/>
  <c r="C75" i="4"/>
  <c r="C52" i="4"/>
  <c r="C51" i="4"/>
  <c r="C50" i="4"/>
  <c r="C49" i="4"/>
  <c r="C48" i="4"/>
  <c r="C47" i="4"/>
  <c r="C46" i="4"/>
  <c r="C45" i="4"/>
  <c r="C44" i="4"/>
  <c r="C37" i="4"/>
  <c r="C36" i="4"/>
  <c r="C35" i="4"/>
  <c r="C34" i="4"/>
  <c r="C33" i="4"/>
  <c r="C32" i="4"/>
  <c r="C31" i="4"/>
  <c r="C30" i="4"/>
  <c r="C29" i="4"/>
  <c r="C22" i="4"/>
  <c r="C21" i="4"/>
  <c r="C20" i="4"/>
  <c r="C19" i="4"/>
  <c r="C18" i="4"/>
  <c r="C17" i="4"/>
  <c r="C16" i="4"/>
  <c r="C15" i="4"/>
  <c r="C14" i="4"/>
  <c r="B82" i="4"/>
  <c r="B81" i="4"/>
  <c r="B80" i="4"/>
  <c r="B79" i="4"/>
  <c r="B78" i="4"/>
  <c r="B77" i="4"/>
  <c r="B76" i="4"/>
  <c r="B75" i="4"/>
  <c r="B74" i="4"/>
  <c r="B67" i="4"/>
  <c r="B66" i="4"/>
  <c r="B65" i="4"/>
  <c r="B64" i="4"/>
  <c r="B63" i="4"/>
  <c r="B62" i="4"/>
  <c r="B61" i="4"/>
  <c r="B60" i="4"/>
  <c r="B59" i="4"/>
  <c r="B52" i="4"/>
  <c r="B51" i="4"/>
  <c r="B50" i="4"/>
  <c r="B49" i="4"/>
  <c r="B48" i="4"/>
  <c r="B47" i="4"/>
  <c r="B46" i="4"/>
  <c r="B45" i="4"/>
  <c r="B44" i="4"/>
  <c r="B37" i="4"/>
  <c r="B36" i="4"/>
  <c r="B35" i="4"/>
  <c r="B34" i="4"/>
  <c r="B33" i="4"/>
  <c r="B32" i="4"/>
  <c r="B31" i="4"/>
  <c r="B30" i="4"/>
  <c r="B29" i="4"/>
  <c r="B38" i="4" s="1"/>
  <c r="B22" i="4"/>
  <c r="B21" i="4"/>
  <c r="B20" i="4"/>
  <c r="B19" i="4"/>
  <c r="B18" i="4"/>
  <c r="B17" i="4"/>
  <c r="B16" i="4"/>
  <c r="B15" i="4"/>
  <c r="B14" i="4"/>
  <c r="X79" i="4"/>
  <c r="AH52" i="4"/>
  <c r="AH67" i="4" s="1"/>
  <c r="AH82" i="4" s="1"/>
  <c r="X52" i="4"/>
  <c r="X67" i="4" s="1"/>
  <c r="X82" i="4" s="1"/>
  <c r="N52" i="4"/>
  <c r="N67" i="4" s="1"/>
  <c r="N82" i="4" s="1"/>
  <c r="AH50" i="4"/>
  <c r="AH65" i="4" s="1"/>
  <c r="AH80" i="4" s="1"/>
  <c r="AH44" i="4"/>
  <c r="AH53" i="4" s="1"/>
  <c r="N44" i="4"/>
  <c r="AH37" i="4"/>
  <c r="AG37" i="4"/>
  <c r="AG52" i="4" s="1"/>
  <c r="AG67" i="4" s="1"/>
  <c r="AG82" i="4" s="1"/>
  <c r="AF37" i="4"/>
  <c r="AF52" i="4" s="1"/>
  <c r="AE37" i="4"/>
  <c r="AE52" i="4" s="1"/>
  <c r="AE67" i="4" s="1"/>
  <c r="AE82" i="4" s="1"/>
  <c r="AD37" i="4"/>
  <c r="AD52" i="4" s="1"/>
  <c r="AD67" i="4" s="1"/>
  <c r="AD82" i="4" s="1"/>
  <c r="X37" i="4"/>
  <c r="W37" i="4"/>
  <c r="W52" i="4" s="1"/>
  <c r="W67" i="4" s="1"/>
  <c r="W82" i="4" s="1"/>
  <c r="V37" i="4"/>
  <c r="V52" i="4" s="1"/>
  <c r="U37" i="4"/>
  <c r="U52" i="4" s="1"/>
  <c r="U67" i="4" s="1"/>
  <c r="U82" i="4" s="1"/>
  <c r="T37" i="4"/>
  <c r="T52" i="4" s="1"/>
  <c r="T67" i="4" s="1"/>
  <c r="T82" i="4" s="1"/>
  <c r="N37" i="4"/>
  <c r="M37" i="4"/>
  <c r="M52" i="4" s="1"/>
  <c r="M67" i="4" s="1"/>
  <c r="M82" i="4" s="1"/>
  <c r="L37" i="4"/>
  <c r="L52" i="4" s="1"/>
  <c r="K37" i="4"/>
  <c r="K52" i="4" s="1"/>
  <c r="K67" i="4" s="1"/>
  <c r="K82" i="4" s="1"/>
  <c r="J37" i="4"/>
  <c r="J52" i="4" s="1"/>
  <c r="J67" i="4" s="1"/>
  <c r="J82" i="4" s="1"/>
  <c r="AH36" i="4"/>
  <c r="AH51" i="4" s="1"/>
  <c r="AH66" i="4" s="1"/>
  <c r="AH81" i="4" s="1"/>
  <c r="AG36" i="4"/>
  <c r="AG51" i="4" s="1"/>
  <c r="AG66" i="4" s="1"/>
  <c r="AG81" i="4" s="1"/>
  <c r="AF36" i="4"/>
  <c r="AF51" i="4" s="1"/>
  <c r="AF66" i="4" s="1"/>
  <c r="AE36" i="4"/>
  <c r="AE51" i="4" s="1"/>
  <c r="AE66" i="4" s="1"/>
  <c r="AE81" i="4" s="1"/>
  <c r="AD36" i="4"/>
  <c r="AD51" i="4" s="1"/>
  <c r="AD66" i="4" s="1"/>
  <c r="AD81" i="4" s="1"/>
  <c r="X36" i="4"/>
  <c r="W36" i="4"/>
  <c r="W51" i="4" s="1"/>
  <c r="W66" i="4" s="1"/>
  <c r="W81" i="4" s="1"/>
  <c r="V36" i="4"/>
  <c r="V51" i="4" s="1"/>
  <c r="V66" i="4" s="1"/>
  <c r="U36" i="4"/>
  <c r="U51" i="4" s="1"/>
  <c r="U66" i="4" s="1"/>
  <c r="U81" i="4" s="1"/>
  <c r="T36" i="4"/>
  <c r="T51" i="4" s="1"/>
  <c r="T66" i="4" s="1"/>
  <c r="T81" i="4" s="1"/>
  <c r="N36" i="4"/>
  <c r="N51" i="4" s="1"/>
  <c r="N66" i="4" s="1"/>
  <c r="N81" i="4" s="1"/>
  <c r="M36" i="4"/>
  <c r="M51" i="4" s="1"/>
  <c r="M66" i="4" s="1"/>
  <c r="M81" i="4" s="1"/>
  <c r="L36" i="4"/>
  <c r="K36" i="4"/>
  <c r="K51" i="4" s="1"/>
  <c r="K66" i="4" s="1"/>
  <c r="K81" i="4" s="1"/>
  <c r="J36" i="4"/>
  <c r="J51" i="4" s="1"/>
  <c r="J66" i="4" s="1"/>
  <c r="J81" i="4" s="1"/>
  <c r="AH35" i="4"/>
  <c r="AG35" i="4"/>
  <c r="AG50" i="4" s="1"/>
  <c r="AG65" i="4" s="1"/>
  <c r="AG80" i="4" s="1"/>
  <c r="AF35" i="4"/>
  <c r="AE35" i="4"/>
  <c r="AE50" i="4" s="1"/>
  <c r="AE65" i="4" s="1"/>
  <c r="AE80" i="4" s="1"/>
  <c r="AD35" i="4"/>
  <c r="AD50" i="4" s="1"/>
  <c r="AD65" i="4" s="1"/>
  <c r="AD80" i="4" s="1"/>
  <c r="X35" i="4"/>
  <c r="X50" i="4" s="1"/>
  <c r="X65" i="4" s="1"/>
  <c r="X80" i="4" s="1"/>
  <c r="W35" i="4"/>
  <c r="W50" i="4" s="1"/>
  <c r="W65" i="4" s="1"/>
  <c r="W80" i="4" s="1"/>
  <c r="V35" i="4"/>
  <c r="U35" i="4"/>
  <c r="U50" i="4" s="1"/>
  <c r="U65" i="4" s="1"/>
  <c r="U80" i="4" s="1"/>
  <c r="T35" i="4"/>
  <c r="T50" i="4" s="1"/>
  <c r="T65" i="4" s="1"/>
  <c r="T80" i="4" s="1"/>
  <c r="N35" i="4"/>
  <c r="M35" i="4"/>
  <c r="M50" i="4" s="1"/>
  <c r="M65" i="4" s="1"/>
  <c r="M80" i="4" s="1"/>
  <c r="L35" i="4"/>
  <c r="L50" i="4" s="1"/>
  <c r="K35" i="4"/>
  <c r="K50" i="4" s="1"/>
  <c r="K65" i="4" s="1"/>
  <c r="K80" i="4" s="1"/>
  <c r="J35" i="4"/>
  <c r="J50" i="4" s="1"/>
  <c r="J65" i="4" s="1"/>
  <c r="J80" i="4" s="1"/>
  <c r="AH34" i="4"/>
  <c r="AH49" i="4" s="1"/>
  <c r="AH64" i="4" s="1"/>
  <c r="AH79" i="4" s="1"/>
  <c r="AG34" i="4"/>
  <c r="AG49" i="4" s="1"/>
  <c r="AG64" i="4" s="1"/>
  <c r="AG79" i="4" s="1"/>
  <c r="AF34" i="4"/>
  <c r="AE34" i="4"/>
  <c r="AE49" i="4" s="1"/>
  <c r="AE64" i="4" s="1"/>
  <c r="AE79" i="4" s="1"/>
  <c r="AD34" i="4"/>
  <c r="AD49" i="4" s="1"/>
  <c r="AD64" i="4" s="1"/>
  <c r="AD79" i="4" s="1"/>
  <c r="X34" i="4"/>
  <c r="X49" i="4" s="1"/>
  <c r="X64" i="4" s="1"/>
  <c r="W34" i="4"/>
  <c r="W49" i="4" s="1"/>
  <c r="W64" i="4" s="1"/>
  <c r="W79" i="4" s="1"/>
  <c r="V34" i="4"/>
  <c r="V49" i="4" s="1"/>
  <c r="V64" i="4" s="1"/>
  <c r="U34" i="4"/>
  <c r="U49" i="4" s="1"/>
  <c r="U64" i="4" s="1"/>
  <c r="U79" i="4" s="1"/>
  <c r="T34" i="4"/>
  <c r="T49" i="4" s="1"/>
  <c r="T64" i="4" s="1"/>
  <c r="T79" i="4" s="1"/>
  <c r="N34" i="4"/>
  <c r="N49" i="4" s="1"/>
  <c r="N64" i="4" s="1"/>
  <c r="N79" i="4" s="1"/>
  <c r="M34" i="4"/>
  <c r="M49" i="4" s="1"/>
  <c r="M64" i="4" s="1"/>
  <c r="M79" i="4" s="1"/>
  <c r="L34" i="4"/>
  <c r="K34" i="4"/>
  <c r="K49" i="4" s="1"/>
  <c r="K64" i="4" s="1"/>
  <c r="K79" i="4" s="1"/>
  <c r="J34" i="4"/>
  <c r="J49" i="4" s="1"/>
  <c r="J64" i="4" s="1"/>
  <c r="J79" i="4" s="1"/>
  <c r="AH33" i="4"/>
  <c r="AH48" i="4" s="1"/>
  <c r="AH63" i="4" s="1"/>
  <c r="AH78" i="4" s="1"/>
  <c r="AG33" i="4"/>
  <c r="AG48" i="4" s="1"/>
  <c r="AG63" i="4" s="1"/>
  <c r="AG78" i="4" s="1"/>
  <c r="AF33" i="4"/>
  <c r="AF48" i="4" s="1"/>
  <c r="AE33" i="4"/>
  <c r="AE48" i="4" s="1"/>
  <c r="AE63" i="4" s="1"/>
  <c r="AE78" i="4" s="1"/>
  <c r="AD33" i="4"/>
  <c r="AD48" i="4" s="1"/>
  <c r="AD63" i="4" s="1"/>
  <c r="AD78" i="4" s="1"/>
  <c r="X33" i="4"/>
  <c r="X48" i="4" s="1"/>
  <c r="X63" i="4" s="1"/>
  <c r="X78" i="4" s="1"/>
  <c r="W33" i="4"/>
  <c r="W48" i="4" s="1"/>
  <c r="W63" i="4" s="1"/>
  <c r="W78" i="4" s="1"/>
  <c r="V33" i="4"/>
  <c r="V48" i="4" s="1"/>
  <c r="U33" i="4"/>
  <c r="U48" i="4" s="1"/>
  <c r="U63" i="4" s="1"/>
  <c r="U78" i="4" s="1"/>
  <c r="T33" i="4"/>
  <c r="T48" i="4" s="1"/>
  <c r="T63" i="4" s="1"/>
  <c r="T78" i="4" s="1"/>
  <c r="N33" i="4"/>
  <c r="N48" i="4" s="1"/>
  <c r="N63" i="4" s="1"/>
  <c r="N78" i="4" s="1"/>
  <c r="M33" i="4"/>
  <c r="M48" i="4" s="1"/>
  <c r="M63" i="4" s="1"/>
  <c r="M78" i="4" s="1"/>
  <c r="L33" i="4"/>
  <c r="L48" i="4" s="1"/>
  <c r="L63" i="4" s="1"/>
  <c r="K33" i="4"/>
  <c r="K48" i="4" s="1"/>
  <c r="K63" i="4" s="1"/>
  <c r="K78" i="4" s="1"/>
  <c r="J33" i="4"/>
  <c r="J48" i="4" s="1"/>
  <c r="J63" i="4" s="1"/>
  <c r="J78" i="4" s="1"/>
  <c r="AH32" i="4"/>
  <c r="AH47" i="4" s="1"/>
  <c r="AH62" i="4" s="1"/>
  <c r="AH77" i="4" s="1"/>
  <c r="AG32" i="4"/>
  <c r="AG47" i="4" s="1"/>
  <c r="AG62" i="4" s="1"/>
  <c r="AG77" i="4" s="1"/>
  <c r="AF32" i="4"/>
  <c r="AF47" i="4" s="1"/>
  <c r="AE32" i="4"/>
  <c r="AE47" i="4" s="1"/>
  <c r="AE62" i="4" s="1"/>
  <c r="AE77" i="4" s="1"/>
  <c r="AD32" i="4"/>
  <c r="AD47" i="4" s="1"/>
  <c r="AD62" i="4" s="1"/>
  <c r="AD77" i="4" s="1"/>
  <c r="X32" i="4"/>
  <c r="X47" i="4" s="1"/>
  <c r="X62" i="4" s="1"/>
  <c r="X77" i="4" s="1"/>
  <c r="W32" i="4"/>
  <c r="W47" i="4" s="1"/>
  <c r="W62" i="4" s="1"/>
  <c r="W77" i="4" s="1"/>
  <c r="V32" i="4"/>
  <c r="U32" i="4"/>
  <c r="U47" i="4" s="1"/>
  <c r="U62" i="4" s="1"/>
  <c r="U77" i="4" s="1"/>
  <c r="T32" i="4"/>
  <c r="T47" i="4" s="1"/>
  <c r="T62" i="4" s="1"/>
  <c r="T77" i="4" s="1"/>
  <c r="N32" i="4"/>
  <c r="N47" i="4" s="1"/>
  <c r="N62" i="4" s="1"/>
  <c r="N77" i="4" s="1"/>
  <c r="M32" i="4"/>
  <c r="M47" i="4" s="1"/>
  <c r="M62" i="4" s="1"/>
  <c r="M77" i="4" s="1"/>
  <c r="L32" i="4"/>
  <c r="K32" i="4"/>
  <c r="K47" i="4" s="1"/>
  <c r="K62" i="4" s="1"/>
  <c r="K77" i="4" s="1"/>
  <c r="J32" i="4"/>
  <c r="J47" i="4" s="1"/>
  <c r="J62" i="4" s="1"/>
  <c r="J77" i="4" s="1"/>
  <c r="AH31" i="4"/>
  <c r="AH46" i="4" s="1"/>
  <c r="AH61" i="4" s="1"/>
  <c r="AH76" i="4" s="1"/>
  <c r="AG31" i="4"/>
  <c r="AG46" i="4" s="1"/>
  <c r="AG61" i="4" s="1"/>
  <c r="AG76" i="4" s="1"/>
  <c r="AF31" i="4"/>
  <c r="AF46" i="4" s="1"/>
  <c r="AE31" i="4"/>
  <c r="AE46" i="4" s="1"/>
  <c r="AE61" i="4" s="1"/>
  <c r="AE76" i="4" s="1"/>
  <c r="AD31" i="4"/>
  <c r="AD46" i="4" s="1"/>
  <c r="AD61" i="4" s="1"/>
  <c r="AD76" i="4" s="1"/>
  <c r="X31" i="4"/>
  <c r="X46" i="4" s="1"/>
  <c r="X61" i="4" s="1"/>
  <c r="X76" i="4" s="1"/>
  <c r="W31" i="4"/>
  <c r="W46" i="4" s="1"/>
  <c r="W61" i="4" s="1"/>
  <c r="W76" i="4" s="1"/>
  <c r="V31" i="4"/>
  <c r="V46" i="4" s="1"/>
  <c r="U31" i="4"/>
  <c r="U46" i="4" s="1"/>
  <c r="U61" i="4" s="1"/>
  <c r="U76" i="4" s="1"/>
  <c r="T31" i="4"/>
  <c r="T46" i="4" s="1"/>
  <c r="T61" i="4" s="1"/>
  <c r="T76" i="4" s="1"/>
  <c r="N31" i="4"/>
  <c r="N46" i="4" s="1"/>
  <c r="N61" i="4" s="1"/>
  <c r="N76" i="4" s="1"/>
  <c r="M31" i="4"/>
  <c r="M46" i="4" s="1"/>
  <c r="M61" i="4" s="1"/>
  <c r="M76" i="4" s="1"/>
  <c r="L31" i="4"/>
  <c r="L46" i="4" s="1"/>
  <c r="K31" i="4"/>
  <c r="K46" i="4" s="1"/>
  <c r="K61" i="4" s="1"/>
  <c r="K76" i="4" s="1"/>
  <c r="J31" i="4"/>
  <c r="J46" i="4" s="1"/>
  <c r="J61" i="4" s="1"/>
  <c r="J76" i="4" s="1"/>
  <c r="AH30" i="4"/>
  <c r="AH45" i="4" s="1"/>
  <c r="AH60" i="4" s="1"/>
  <c r="AH75" i="4" s="1"/>
  <c r="AG30" i="4"/>
  <c r="AG45" i="4" s="1"/>
  <c r="AG60" i="4" s="1"/>
  <c r="AG75" i="4" s="1"/>
  <c r="AF30" i="4"/>
  <c r="AE30" i="4"/>
  <c r="AE45" i="4" s="1"/>
  <c r="AE60" i="4" s="1"/>
  <c r="AE75" i="4" s="1"/>
  <c r="AD30" i="4"/>
  <c r="AD45" i="4" s="1"/>
  <c r="AD60" i="4" s="1"/>
  <c r="AD75" i="4" s="1"/>
  <c r="X30" i="4"/>
  <c r="X45" i="4" s="1"/>
  <c r="X60" i="4" s="1"/>
  <c r="X75" i="4" s="1"/>
  <c r="W30" i="4"/>
  <c r="W45" i="4" s="1"/>
  <c r="W60" i="4" s="1"/>
  <c r="W75" i="4" s="1"/>
  <c r="V30" i="4"/>
  <c r="U30" i="4"/>
  <c r="U45" i="4" s="1"/>
  <c r="U60" i="4" s="1"/>
  <c r="U75" i="4" s="1"/>
  <c r="T30" i="4"/>
  <c r="T45" i="4" s="1"/>
  <c r="T60" i="4" s="1"/>
  <c r="T75" i="4" s="1"/>
  <c r="N30" i="4"/>
  <c r="N45" i="4" s="1"/>
  <c r="N60" i="4" s="1"/>
  <c r="N75" i="4" s="1"/>
  <c r="M30" i="4"/>
  <c r="M45" i="4" s="1"/>
  <c r="M60" i="4" s="1"/>
  <c r="M75" i="4" s="1"/>
  <c r="L30" i="4"/>
  <c r="K30" i="4"/>
  <c r="K45" i="4" s="1"/>
  <c r="K60" i="4" s="1"/>
  <c r="K75" i="4" s="1"/>
  <c r="J30" i="4"/>
  <c r="J45" i="4" s="1"/>
  <c r="J60" i="4" s="1"/>
  <c r="J75" i="4" s="1"/>
  <c r="AH29" i="4"/>
  <c r="AG29" i="4"/>
  <c r="AF29" i="4"/>
  <c r="AF44" i="4" s="1"/>
  <c r="AE29" i="4"/>
  <c r="AE44" i="4" s="1"/>
  <c r="AE59" i="4" s="1"/>
  <c r="AD29" i="4"/>
  <c r="X29" i="4"/>
  <c r="X38" i="4" s="1"/>
  <c r="W29" i="4"/>
  <c r="V29" i="4"/>
  <c r="V44" i="4" s="1"/>
  <c r="U29" i="4"/>
  <c r="U44" i="4" s="1"/>
  <c r="U59" i="4" s="1"/>
  <c r="T29" i="4"/>
  <c r="N29" i="4"/>
  <c r="M29" i="4"/>
  <c r="L29" i="4"/>
  <c r="L44" i="4" s="1"/>
  <c r="K29" i="4"/>
  <c r="K44" i="4" s="1"/>
  <c r="K59" i="4" s="1"/>
  <c r="J29" i="4"/>
  <c r="AH23" i="4"/>
  <c r="X23" i="4"/>
  <c r="W23" i="4"/>
  <c r="V23" i="4"/>
  <c r="U23" i="4"/>
  <c r="T23" i="4"/>
  <c r="N23" i="4"/>
  <c r="K23" i="4"/>
  <c r="J23" i="4"/>
  <c r="AI22" i="4"/>
  <c r="AK22" i="4" s="1"/>
  <c r="O22" i="4"/>
  <c r="Q22" i="4" s="1"/>
  <c r="AI21" i="4"/>
  <c r="AK21" i="4" s="1"/>
  <c r="O21" i="4"/>
  <c r="Q21" i="4" s="1"/>
  <c r="AI20" i="4"/>
  <c r="AK20" i="4" s="1"/>
  <c r="O20" i="4"/>
  <c r="Q20" i="4" s="1"/>
  <c r="D20" i="4"/>
  <c r="E20" i="4" s="1"/>
  <c r="AI19" i="4"/>
  <c r="AK19" i="4" s="1"/>
  <c r="O19" i="4"/>
  <c r="Q19" i="4" s="1"/>
  <c r="AI18" i="4"/>
  <c r="AK18" i="4" s="1"/>
  <c r="O18" i="4"/>
  <c r="Q18" i="4" s="1"/>
  <c r="AI17" i="4"/>
  <c r="AK17" i="4" s="1"/>
  <c r="O17" i="4"/>
  <c r="Q17" i="4" s="1"/>
  <c r="AI16" i="4"/>
  <c r="AK16" i="4" s="1"/>
  <c r="O16" i="4"/>
  <c r="Q16" i="4" s="1"/>
  <c r="D16" i="4"/>
  <c r="E16" i="4" s="1"/>
  <c r="AI15" i="4"/>
  <c r="AK15" i="4" s="1"/>
  <c r="O15" i="4"/>
  <c r="Q15" i="4" s="1"/>
  <c r="AI14" i="4"/>
  <c r="AA14" i="4"/>
  <c r="O14" i="4"/>
  <c r="Q14" i="4" s="1"/>
  <c r="C82" i="4"/>
  <c r="C64" i="4"/>
  <c r="C5" i="4"/>
  <c r="B5" i="4"/>
  <c r="C4" i="4"/>
  <c r="B4" i="4"/>
  <c r="B3" i="4"/>
  <c r="N82" i="2"/>
  <c r="M82" i="2"/>
  <c r="L82" i="2"/>
  <c r="N81" i="2"/>
  <c r="M81" i="2"/>
  <c r="L81" i="2"/>
  <c r="O81" i="2" s="1"/>
  <c r="Q81" i="2" s="1"/>
  <c r="N80" i="2"/>
  <c r="M80" i="2"/>
  <c r="O80" i="2" s="1"/>
  <c r="L80" i="2"/>
  <c r="N79" i="2"/>
  <c r="O79" i="2" s="1"/>
  <c r="Q79" i="2" s="1"/>
  <c r="M79" i="2"/>
  <c r="L79" i="2"/>
  <c r="N78" i="2"/>
  <c r="M78" i="2"/>
  <c r="L78" i="2"/>
  <c r="O78" i="2" s="1"/>
  <c r="Q78" i="2" s="1"/>
  <c r="N77" i="2"/>
  <c r="M77" i="2"/>
  <c r="L77" i="2"/>
  <c r="O77" i="2" s="1"/>
  <c r="Q77" i="2" s="1"/>
  <c r="N76" i="2"/>
  <c r="M76" i="2"/>
  <c r="O76" i="2" s="1"/>
  <c r="Q76" i="2" s="1"/>
  <c r="L76" i="2"/>
  <c r="N75" i="2"/>
  <c r="N83" i="2" s="1"/>
  <c r="M75" i="2"/>
  <c r="L75" i="2"/>
  <c r="N74" i="2"/>
  <c r="M74" i="2"/>
  <c r="L74" i="2"/>
  <c r="O74" i="2" s="1"/>
  <c r="Q74" i="2" s="1"/>
  <c r="N67" i="2"/>
  <c r="M67" i="2"/>
  <c r="L67" i="2"/>
  <c r="N66" i="2"/>
  <c r="M66" i="2"/>
  <c r="L66" i="2"/>
  <c r="O66" i="2" s="1"/>
  <c r="Q66" i="2" s="1"/>
  <c r="N65" i="2"/>
  <c r="M65" i="2"/>
  <c r="O65" i="2" s="1"/>
  <c r="L65" i="2"/>
  <c r="N64" i="2"/>
  <c r="M64" i="2"/>
  <c r="L64" i="2"/>
  <c r="N63" i="2"/>
  <c r="M63" i="2"/>
  <c r="L63" i="2"/>
  <c r="O63" i="2" s="1"/>
  <c r="Q63" i="2" s="1"/>
  <c r="N62" i="2"/>
  <c r="M62" i="2"/>
  <c r="L62" i="2"/>
  <c r="N61" i="2"/>
  <c r="M61" i="2"/>
  <c r="O61" i="2" s="1"/>
  <c r="Q61" i="2" s="1"/>
  <c r="L61" i="2"/>
  <c r="N60" i="2"/>
  <c r="N68" i="2" s="1"/>
  <c r="M60" i="2"/>
  <c r="L60" i="2"/>
  <c r="N59" i="2"/>
  <c r="M59" i="2"/>
  <c r="L59" i="2"/>
  <c r="O59" i="2" s="1"/>
  <c r="Q59" i="2" s="1"/>
  <c r="N52" i="2"/>
  <c r="M52" i="2"/>
  <c r="L52" i="2"/>
  <c r="O52" i="2" s="1"/>
  <c r="Q52" i="2" s="1"/>
  <c r="N51" i="2"/>
  <c r="M51" i="2"/>
  <c r="L51" i="2"/>
  <c r="O51" i="2" s="1"/>
  <c r="Q51" i="2" s="1"/>
  <c r="N50" i="2"/>
  <c r="M50" i="2"/>
  <c r="O50" i="2" s="1"/>
  <c r="L50" i="2"/>
  <c r="N49" i="2"/>
  <c r="O49" i="2" s="1"/>
  <c r="Q49" i="2" s="1"/>
  <c r="M49" i="2"/>
  <c r="L49" i="2"/>
  <c r="N48" i="2"/>
  <c r="M48" i="2"/>
  <c r="L48" i="2"/>
  <c r="N47" i="2"/>
  <c r="M47" i="2"/>
  <c r="L47" i="2"/>
  <c r="O47" i="2" s="1"/>
  <c r="Q47" i="2" s="1"/>
  <c r="N46" i="2"/>
  <c r="M46" i="2"/>
  <c r="M53" i="2" s="1"/>
  <c r="L46" i="2"/>
  <c r="N45" i="2"/>
  <c r="N53" i="2" s="1"/>
  <c r="M45" i="2"/>
  <c r="L45" i="2"/>
  <c r="N44" i="2"/>
  <c r="M44" i="2"/>
  <c r="L44" i="2"/>
  <c r="O44" i="2" s="1"/>
  <c r="X52" i="2"/>
  <c r="X51" i="2"/>
  <c r="X50" i="2"/>
  <c r="V50" i="2"/>
  <c r="V65" i="2" s="1"/>
  <c r="V80" i="2" s="1"/>
  <c r="X49" i="2"/>
  <c r="X64" i="2" s="1"/>
  <c r="X79" i="2" s="1"/>
  <c r="W49" i="2"/>
  <c r="W64" i="2" s="1"/>
  <c r="W79" i="2" s="1"/>
  <c r="X48" i="2"/>
  <c r="X47" i="2"/>
  <c r="X46" i="2"/>
  <c r="V46" i="2"/>
  <c r="V61" i="2" s="1"/>
  <c r="V76" i="2" s="1"/>
  <c r="X45" i="2"/>
  <c r="X60" i="2" s="1"/>
  <c r="W45" i="2"/>
  <c r="U45" i="2"/>
  <c r="U60" i="2" s="1"/>
  <c r="U75" i="2" s="1"/>
  <c r="X44" i="2"/>
  <c r="X67" i="2"/>
  <c r="X66" i="2"/>
  <c r="X65" i="2"/>
  <c r="X80" i="2" s="1"/>
  <c r="X63" i="2"/>
  <c r="X62" i="2"/>
  <c r="X61" i="2"/>
  <c r="X76" i="2" s="1"/>
  <c r="W60" i="2"/>
  <c r="W75" i="2" s="1"/>
  <c r="X59" i="2"/>
  <c r="X82" i="2"/>
  <c r="X81" i="2"/>
  <c r="X78" i="2"/>
  <c r="X77" i="2"/>
  <c r="X74" i="2"/>
  <c r="AH82" i="2"/>
  <c r="AH81" i="2"/>
  <c r="AH80" i="2"/>
  <c r="AH79" i="2"/>
  <c r="AH78" i="2"/>
  <c r="AH77" i="2"/>
  <c r="AH76" i="2"/>
  <c r="AH75" i="2"/>
  <c r="AH74" i="2"/>
  <c r="AH67" i="2"/>
  <c r="AH66" i="2"/>
  <c r="AH65" i="2"/>
  <c r="AH64" i="2"/>
  <c r="AH63" i="2"/>
  <c r="AH62" i="2"/>
  <c r="AH61" i="2"/>
  <c r="AH60" i="2"/>
  <c r="AH68" i="2" s="1"/>
  <c r="AH59" i="2"/>
  <c r="AH52" i="2"/>
  <c r="AE52" i="2"/>
  <c r="AE67" i="2" s="1"/>
  <c r="AE82" i="2" s="1"/>
  <c r="AH51" i="2"/>
  <c r="AH50" i="2"/>
  <c r="AH49" i="2"/>
  <c r="AD49" i="2"/>
  <c r="AD64" i="2" s="1"/>
  <c r="AD79" i="2" s="1"/>
  <c r="AH48" i="2"/>
  <c r="AE48" i="2"/>
  <c r="AE63" i="2" s="1"/>
  <c r="AE78" i="2" s="1"/>
  <c r="AH47" i="2"/>
  <c r="AD47" i="2"/>
  <c r="AD62" i="2" s="1"/>
  <c r="AD77" i="2" s="1"/>
  <c r="AH46" i="2"/>
  <c r="AE46" i="2"/>
  <c r="AE61" i="2" s="1"/>
  <c r="AE76" i="2" s="1"/>
  <c r="AH45" i="2"/>
  <c r="AH53" i="2" s="1"/>
  <c r="AD45" i="2"/>
  <c r="AH44" i="2"/>
  <c r="AE44" i="2"/>
  <c r="AH37" i="2"/>
  <c r="AG37" i="2"/>
  <c r="AG52" i="2" s="1"/>
  <c r="AG67" i="2" s="1"/>
  <c r="AG82" i="2" s="1"/>
  <c r="AF37" i="2"/>
  <c r="AF52" i="2" s="1"/>
  <c r="AE37" i="2"/>
  <c r="AD37" i="2"/>
  <c r="AD52" i="2" s="1"/>
  <c r="AD67" i="2" s="1"/>
  <c r="AD82" i="2" s="1"/>
  <c r="AH36" i="2"/>
  <c r="AG36" i="2"/>
  <c r="AG51" i="2" s="1"/>
  <c r="AG66" i="2" s="1"/>
  <c r="AG81" i="2" s="1"/>
  <c r="AF36" i="2"/>
  <c r="AF51" i="2" s="1"/>
  <c r="AE36" i="2"/>
  <c r="AE51" i="2" s="1"/>
  <c r="AE66" i="2" s="1"/>
  <c r="AE81" i="2" s="1"/>
  <c r="AD36" i="2"/>
  <c r="AD51" i="2" s="1"/>
  <c r="AD66" i="2" s="1"/>
  <c r="AD81" i="2" s="1"/>
  <c r="AH35" i="2"/>
  <c r="AG35" i="2"/>
  <c r="AG50" i="2" s="1"/>
  <c r="AF35" i="2"/>
  <c r="AF50" i="2" s="1"/>
  <c r="AF65" i="2" s="1"/>
  <c r="AE35" i="2"/>
  <c r="AE50" i="2" s="1"/>
  <c r="AE65" i="2" s="1"/>
  <c r="AE80" i="2" s="1"/>
  <c r="AD35" i="2"/>
  <c r="AD50" i="2" s="1"/>
  <c r="AD65" i="2" s="1"/>
  <c r="AD80" i="2" s="1"/>
  <c r="AH34" i="2"/>
  <c r="AG34" i="2"/>
  <c r="AG49" i="2" s="1"/>
  <c r="AG64" i="2" s="1"/>
  <c r="AG79" i="2" s="1"/>
  <c r="AF34" i="2"/>
  <c r="AF49" i="2" s="1"/>
  <c r="AF64" i="2" s="1"/>
  <c r="AE34" i="2"/>
  <c r="AE49" i="2" s="1"/>
  <c r="AE64" i="2" s="1"/>
  <c r="AE79" i="2" s="1"/>
  <c r="AD34" i="2"/>
  <c r="AH33" i="2"/>
  <c r="AG33" i="2"/>
  <c r="AG48" i="2" s="1"/>
  <c r="AG63" i="2" s="1"/>
  <c r="AG78" i="2" s="1"/>
  <c r="AF33" i="2"/>
  <c r="AF48" i="2" s="1"/>
  <c r="AE33" i="2"/>
  <c r="AD33" i="2"/>
  <c r="AD48" i="2" s="1"/>
  <c r="AD63" i="2" s="1"/>
  <c r="AD78" i="2" s="1"/>
  <c r="AH32" i="2"/>
  <c r="AG32" i="2"/>
  <c r="AG47" i="2" s="1"/>
  <c r="AG62" i="2" s="1"/>
  <c r="AG77" i="2" s="1"/>
  <c r="AF32" i="2"/>
  <c r="AF47" i="2" s="1"/>
  <c r="AE32" i="2"/>
  <c r="AE47" i="2" s="1"/>
  <c r="AE62" i="2" s="1"/>
  <c r="AE77" i="2" s="1"/>
  <c r="AD32" i="2"/>
  <c r="AH31" i="2"/>
  <c r="AG31" i="2"/>
  <c r="AG46" i="2" s="1"/>
  <c r="AF31" i="2"/>
  <c r="AF46" i="2" s="1"/>
  <c r="AF61" i="2" s="1"/>
  <c r="AF76" i="2" s="1"/>
  <c r="AE31" i="2"/>
  <c r="AD31" i="2"/>
  <c r="AD46" i="2" s="1"/>
  <c r="AD61" i="2" s="1"/>
  <c r="AD76" i="2" s="1"/>
  <c r="AH30" i="2"/>
  <c r="AG30" i="2"/>
  <c r="AG45" i="2" s="1"/>
  <c r="AG60" i="2" s="1"/>
  <c r="AG75" i="2" s="1"/>
  <c r="AF30" i="2"/>
  <c r="AF45" i="2" s="1"/>
  <c r="AF60" i="2" s="1"/>
  <c r="AF75" i="2" s="1"/>
  <c r="AE30" i="2"/>
  <c r="AE45" i="2" s="1"/>
  <c r="AE60" i="2" s="1"/>
  <c r="AE75" i="2" s="1"/>
  <c r="AD30" i="2"/>
  <c r="AH29" i="2"/>
  <c r="AG29" i="2"/>
  <c r="AG44" i="2" s="1"/>
  <c r="AG59" i="2" s="1"/>
  <c r="AG74" i="2" s="1"/>
  <c r="AF29" i="2"/>
  <c r="AF44" i="2" s="1"/>
  <c r="AE29" i="2"/>
  <c r="AD29" i="2"/>
  <c r="AD44" i="2" s="1"/>
  <c r="AD59" i="2" s="1"/>
  <c r="AD74" i="2" s="1"/>
  <c r="X37" i="2"/>
  <c r="W37" i="2"/>
  <c r="W52" i="2" s="1"/>
  <c r="W67" i="2" s="1"/>
  <c r="W82" i="2" s="1"/>
  <c r="V37" i="2"/>
  <c r="Y37" i="2" s="1"/>
  <c r="AA37" i="2" s="1"/>
  <c r="U37" i="2"/>
  <c r="U52" i="2" s="1"/>
  <c r="U67" i="2" s="1"/>
  <c r="U82" i="2" s="1"/>
  <c r="T37" i="2"/>
  <c r="T52" i="2" s="1"/>
  <c r="T67" i="2" s="1"/>
  <c r="T82" i="2" s="1"/>
  <c r="X36" i="2"/>
  <c r="W36" i="2"/>
  <c r="W51" i="2" s="1"/>
  <c r="W66" i="2" s="1"/>
  <c r="W81" i="2" s="1"/>
  <c r="V36" i="2"/>
  <c r="Y36" i="2" s="1"/>
  <c r="AA36" i="2" s="1"/>
  <c r="U36" i="2"/>
  <c r="U51" i="2" s="1"/>
  <c r="U66" i="2" s="1"/>
  <c r="U81" i="2" s="1"/>
  <c r="T36" i="2"/>
  <c r="T51" i="2" s="1"/>
  <c r="T66" i="2" s="1"/>
  <c r="T81" i="2" s="1"/>
  <c r="X35" i="2"/>
  <c r="W35" i="2"/>
  <c r="Y35" i="2" s="1"/>
  <c r="V35" i="2"/>
  <c r="U35" i="2"/>
  <c r="U50" i="2" s="1"/>
  <c r="U65" i="2" s="1"/>
  <c r="U80" i="2" s="1"/>
  <c r="T35" i="2"/>
  <c r="T50" i="2" s="1"/>
  <c r="T65" i="2" s="1"/>
  <c r="T80" i="2" s="1"/>
  <c r="X34" i="2"/>
  <c r="Y34" i="2" s="1"/>
  <c r="AA34" i="2" s="1"/>
  <c r="W34" i="2"/>
  <c r="V34" i="2"/>
  <c r="V49" i="2" s="1"/>
  <c r="U34" i="2"/>
  <c r="U49" i="2" s="1"/>
  <c r="U64" i="2" s="1"/>
  <c r="U79" i="2" s="1"/>
  <c r="T34" i="2"/>
  <c r="T49" i="2" s="1"/>
  <c r="T64" i="2" s="1"/>
  <c r="T79" i="2" s="1"/>
  <c r="X33" i="2"/>
  <c r="W33" i="2"/>
  <c r="W48" i="2" s="1"/>
  <c r="W63" i="2" s="1"/>
  <c r="W78" i="2" s="1"/>
  <c r="V33" i="2"/>
  <c r="V48" i="2" s="1"/>
  <c r="U33" i="2"/>
  <c r="U48" i="2" s="1"/>
  <c r="U63" i="2" s="1"/>
  <c r="U78" i="2" s="1"/>
  <c r="T33" i="2"/>
  <c r="T48" i="2" s="1"/>
  <c r="T63" i="2" s="1"/>
  <c r="T78" i="2" s="1"/>
  <c r="X32" i="2"/>
  <c r="W32" i="2"/>
  <c r="W47" i="2" s="1"/>
  <c r="W62" i="2" s="1"/>
  <c r="W77" i="2" s="1"/>
  <c r="V32" i="2"/>
  <c r="Y32" i="2" s="1"/>
  <c r="AA32" i="2" s="1"/>
  <c r="U32" i="2"/>
  <c r="U47" i="2" s="1"/>
  <c r="U62" i="2" s="1"/>
  <c r="U77" i="2" s="1"/>
  <c r="T32" i="2"/>
  <c r="T47" i="2" s="1"/>
  <c r="T62" i="2" s="1"/>
  <c r="T77" i="2" s="1"/>
  <c r="X31" i="2"/>
  <c r="W31" i="2"/>
  <c r="Y31" i="2" s="1"/>
  <c r="AA31" i="2" s="1"/>
  <c r="V31" i="2"/>
  <c r="U31" i="2"/>
  <c r="U46" i="2" s="1"/>
  <c r="U61" i="2" s="1"/>
  <c r="U76" i="2" s="1"/>
  <c r="T31" i="2"/>
  <c r="T46" i="2" s="1"/>
  <c r="T61" i="2" s="1"/>
  <c r="T76" i="2" s="1"/>
  <c r="X30" i="2"/>
  <c r="X38" i="2" s="1"/>
  <c r="W30" i="2"/>
  <c r="V30" i="2"/>
  <c r="V45" i="2" s="1"/>
  <c r="V60" i="2" s="1"/>
  <c r="V75" i="2" s="1"/>
  <c r="U30" i="2"/>
  <c r="T30" i="2"/>
  <c r="T45" i="2" s="1"/>
  <c r="T60" i="2" s="1"/>
  <c r="T75" i="2" s="1"/>
  <c r="X29" i="2"/>
  <c r="W29" i="2"/>
  <c r="W44" i="2" s="1"/>
  <c r="W59" i="2" s="1"/>
  <c r="W74" i="2" s="1"/>
  <c r="V29" i="2"/>
  <c r="U29" i="2"/>
  <c r="T29" i="2"/>
  <c r="T44" i="2" s="1"/>
  <c r="T59" i="2" s="1"/>
  <c r="T74" i="2" s="1"/>
  <c r="J30" i="2"/>
  <c r="J45" i="2" s="1"/>
  <c r="K30" i="2"/>
  <c r="K45" i="2" s="1"/>
  <c r="K60" i="2" s="1"/>
  <c r="K75" i="2" s="1"/>
  <c r="L30" i="2"/>
  <c r="M30" i="2"/>
  <c r="M38" i="2" s="1"/>
  <c r="N30" i="2"/>
  <c r="J31" i="2"/>
  <c r="J46" i="2" s="1"/>
  <c r="J61" i="2" s="1"/>
  <c r="J76" i="2" s="1"/>
  <c r="K31" i="2"/>
  <c r="K46" i="2" s="1"/>
  <c r="K61" i="2" s="1"/>
  <c r="K76" i="2" s="1"/>
  <c r="L31" i="2"/>
  <c r="O31" i="2" s="1"/>
  <c r="Q31" i="2" s="1"/>
  <c r="M31" i="2"/>
  <c r="N31" i="2"/>
  <c r="J32" i="2"/>
  <c r="J47" i="2" s="1"/>
  <c r="J62" i="2" s="1"/>
  <c r="J77" i="2" s="1"/>
  <c r="K32" i="2"/>
  <c r="K47" i="2" s="1"/>
  <c r="K62" i="2" s="1"/>
  <c r="K77" i="2" s="1"/>
  <c r="L32" i="2"/>
  <c r="M32" i="2"/>
  <c r="N32" i="2"/>
  <c r="J33" i="2"/>
  <c r="J48" i="2" s="1"/>
  <c r="J63" i="2" s="1"/>
  <c r="J78" i="2" s="1"/>
  <c r="K33" i="2"/>
  <c r="K48" i="2" s="1"/>
  <c r="K63" i="2" s="1"/>
  <c r="K78" i="2" s="1"/>
  <c r="L33" i="2"/>
  <c r="M33" i="2"/>
  <c r="N33" i="2"/>
  <c r="J34" i="2"/>
  <c r="J49" i="2" s="1"/>
  <c r="J64" i="2" s="1"/>
  <c r="J79" i="2" s="1"/>
  <c r="K34" i="2"/>
  <c r="K49" i="2" s="1"/>
  <c r="K64" i="2" s="1"/>
  <c r="K79" i="2" s="1"/>
  <c r="L34" i="2"/>
  <c r="M34" i="2"/>
  <c r="O34" i="2" s="1"/>
  <c r="Q34" i="2" s="1"/>
  <c r="N34" i="2"/>
  <c r="J35" i="2"/>
  <c r="J50" i="2" s="1"/>
  <c r="J65" i="2" s="1"/>
  <c r="J80" i="2" s="1"/>
  <c r="K35" i="2"/>
  <c r="K50" i="2" s="1"/>
  <c r="K65" i="2" s="1"/>
  <c r="K80" i="2" s="1"/>
  <c r="L35" i="2"/>
  <c r="O35" i="2" s="1"/>
  <c r="M35" i="2"/>
  <c r="N35" i="2"/>
  <c r="J36" i="2"/>
  <c r="J51" i="2" s="1"/>
  <c r="J66" i="2" s="1"/>
  <c r="J81" i="2" s="1"/>
  <c r="K36" i="2"/>
  <c r="K51" i="2" s="1"/>
  <c r="K66" i="2" s="1"/>
  <c r="K81" i="2" s="1"/>
  <c r="L36" i="2"/>
  <c r="M36" i="2"/>
  <c r="N36" i="2"/>
  <c r="J37" i="2"/>
  <c r="J52" i="2" s="1"/>
  <c r="J67" i="2" s="1"/>
  <c r="J82" i="2" s="1"/>
  <c r="K37" i="2"/>
  <c r="K52" i="2" s="1"/>
  <c r="K67" i="2" s="1"/>
  <c r="K82" i="2" s="1"/>
  <c r="L37" i="2"/>
  <c r="M37" i="2"/>
  <c r="N37" i="2"/>
  <c r="O37" i="2" s="1"/>
  <c r="Q37" i="2" s="1"/>
  <c r="K29" i="2"/>
  <c r="K44" i="2" s="1"/>
  <c r="L29" i="2"/>
  <c r="O29" i="2" s="1"/>
  <c r="M29" i="2"/>
  <c r="N29" i="2"/>
  <c r="J29" i="2"/>
  <c r="J44" i="2" s="1"/>
  <c r="J59" i="2" s="1"/>
  <c r="J74" i="2" s="1"/>
  <c r="L83" i="2"/>
  <c r="O82" i="2"/>
  <c r="Q82" i="2" s="1"/>
  <c r="B82" i="2"/>
  <c r="B81" i="2"/>
  <c r="B80" i="2"/>
  <c r="B79" i="2"/>
  <c r="B78" i="2"/>
  <c r="B77" i="2"/>
  <c r="B76" i="2"/>
  <c r="B75" i="2"/>
  <c r="B74" i="2"/>
  <c r="B60" i="2"/>
  <c r="B61" i="2"/>
  <c r="B62" i="2"/>
  <c r="B63" i="2"/>
  <c r="B64" i="2"/>
  <c r="B65" i="2"/>
  <c r="B66" i="2"/>
  <c r="B67" i="2"/>
  <c r="L68" i="2"/>
  <c r="O67" i="2"/>
  <c r="Q67" i="2" s="1"/>
  <c r="O64" i="2"/>
  <c r="Q64" i="2" s="1"/>
  <c r="O62" i="2"/>
  <c r="Q62" i="2" s="1"/>
  <c r="B59" i="2"/>
  <c r="C45" i="2"/>
  <c r="C46" i="2"/>
  <c r="C47" i="2"/>
  <c r="C48" i="2"/>
  <c r="C49" i="2"/>
  <c r="C50" i="2"/>
  <c r="C51" i="2"/>
  <c r="C52" i="2"/>
  <c r="C44" i="2"/>
  <c r="L53" i="2"/>
  <c r="B52" i="2"/>
  <c r="B51" i="2"/>
  <c r="B50" i="2"/>
  <c r="B49" i="2"/>
  <c r="O48" i="2"/>
  <c r="Q48" i="2" s="1"/>
  <c r="B48" i="2"/>
  <c r="B47" i="2"/>
  <c r="B46" i="2"/>
  <c r="O45" i="2"/>
  <c r="Q45" i="2" s="1"/>
  <c r="B45" i="2"/>
  <c r="B44" i="2"/>
  <c r="C30" i="2"/>
  <c r="C31" i="2"/>
  <c r="C32" i="2"/>
  <c r="C33" i="2"/>
  <c r="C34" i="2"/>
  <c r="C35" i="2"/>
  <c r="C36" i="2"/>
  <c r="C37" i="2"/>
  <c r="C29" i="2"/>
  <c r="C15" i="2"/>
  <c r="C16" i="2"/>
  <c r="C17" i="2"/>
  <c r="C18" i="2"/>
  <c r="C19" i="2"/>
  <c r="C20" i="2"/>
  <c r="C21" i="2"/>
  <c r="C22" i="2"/>
  <c r="C14" i="2"/>
  <c r="AH38" i="2"/>
  <c r="AG38" i="2"/>
  <c r="AF38" i="2"/>
  <c r="AE38" i="2"/>
  <c r="W38" i="2"/>
  <c r="N38" i="2"/>
  <c r="AI37" i="2"/>
  <c r="AK37" i="2" s="1"/>
  <c r="B37" i="2"/>
  <c r="AI36" i="2"/>
  <c r="AK36" i="2" s="1"/>
  <c r="Q36" i="2"/>
  <c r="O36" i="2"/>
  <c r="B36" i="2"/>
  <c r="AI35" i="2"/>
  <c r="B35" i="2"/>
  <c r="AI34" i="2"/>
  <c r="AK34" i="2" s="1"/>
  <c r="B34" i="2"/>
  <c r="AI33" i="2"/>
  <c r="AK33" i="2" s="1"/>
  <c r="Y33" i="2"/>
  <c r="AA33" i="2" s="1"/>
  <c r="O33" i="2"/>
  <c r="Q33" i="2" s="1"/>
  <c r="B33" i="2"/>
  <c r="AI32" i="2"/>
  <c r="AK32" i="2" s="1"/>
  <c r="Q32" i="2"/>
  <c r="O32" i="2"/>
  <c r="B32" i="2"/>
  <c r="AI31" i="2"/>
  <c r="AK31" i="2" s="1"/>
  <c r="B31" i="2"/>
  <c r="AI30" i="2"/>
  <c r="AK30" i="2" s="1"/>
  <c r="Y30" i="2"/>
  <c r="AA30" i="2" s="1"/>
  <c r="B30" i="2"/>
  <c r="AI29" i="2"/>
  <c r="AK29" i="2" s="1"/>
  <c r="Y29" i="2"/>
  <c r="AA29" i="2" s="1"/>
  <c r="B29" i="2"/>
  <c r="AH23" i="2"/>
  <c r="AG23" i="2"/>
  <c r="AF23" i="2"/>
  <c r="AE23" i="2"/>
  <c r="AD23" i="2"/>
  <c r="AK22" i="2"/>
  <c r="AI22" i="2"/>
  <c r="AI21" i="2"/>
  <c r="AI20" i="2"/>
  <c r="AK20" i="2" s="1"/>
  <c r="AI19" i="2"/>
  <c r="AK19" i="2" s="1"/>
  <c r="AI18" i="2"/>
  <c r="AK18" i="2" s="1"/>
  <c r="AK17" i="2"/>
  <c r="AI17" i="2"/>
  <c r="AI16" i="2"/>
  <c r="AK16" i="2" s="1"/>
  <c r="AI15" i="2"/>
  <c r="AK15" i="2" s="1"/>
  <c r="AK14" i="2"/>
  <c r="AI14" i="2"/>
  <c r="X23" i="2"/>
  <c r="W23" i="2"/>
  <c r="V23" i="2"/>
  <c r="U23" i="2"/>
  <c r="T23" i="2"/>
  <c r="Y22" i="2"/>
  <c r="AA22" i="2" s="1"/>
  <c r="AA21" i="2"/>
  <c r="Y21" i="2"/>
  <c r="Y20" i="2"/>
  <c r="Y19" i="2"/>
  <c r="AA19" i="2" s="1"/>
  <c r="Y18" i="2"/>
  <c r="AA18" i="2" s="1"/>
  <c r="Y17" i="2"/>
  <c r="AA17" i="2" s="1"/>
  <c r="AA16" i="2"/>
  <c r="Y16" i="2"/>
  <c r="Y15" i="2"/>
  <c r="AA15" i="2" s="1"/>
  <c r="Y14" i="2"/>
  <c r="AA14" i="2" s="1"/>
  <c r="Q15" i="2"/>
  <c r="Q16" i="2"/>
  <c r="Q17" i="2"/>
  <c r="Q18" i="2"/>
  <c r="Q19" i="2"/>
  <c r="Q20" i="2"/>
  <c r="Q21" i="2"/>
  <c r="Q22" i="2"/>
  <c r="Q14" i="2"/>
  <c r="Z44" i="7" l="1"/>
  <c r="Z50" i="7"/>
  <c r="Z52" i="7"/>
  <c r="AJ63" i="7"/>
  <c r="AJ67" i="7"/>
  <c r="AK65" i="7"/>
  <c r="AJ60" i="7"/>
  <c r="AJ64" i="7"/>
  <c r="AJ59" i="7"/>
  <c r="AJ61" i="7"/>
  <c r="AJ65" i="7"/>
  <c r="AJ62" i="7"/>
  <c r="AJ66" i="7"/>
  <c r="O80" i="7"/>
  <c r="P76" i="7" s="1"/>
  <c r="M68" i="7"/>
  <c r="M76" i="7"/>
  <c r="O76" i="7" s="1"/>
  <c r="Q76" i="7" s="1"/>
  <c r="M80" i="7"/>
  <c r="M83" i="7" s="1"/>
  <c r="O78" i="7"/>
  <c r="Q78" i="7" s="1"/>
  <c r="M78" i="7"/>
  <c r="C62" i="4"/>
  <c r="C66" i="4"/>
  <c r="C76" i="4"/>
  <c r="C80" i="4"/>
  <c r="C60" i="5"/>
  <c r="D60" i="5" s="1"/>
  <c r="C64" i="5"/>
  <c r="C74" i="5"/>
  <c r="C78" i="5"/>
  <c r="C82" i="5"/>
  <c r="D82" i="5" s="1"/>
  <c r="C59" i="4"/>
  <c r="C63" i="4"/>
  <c r="C67" i="4"/>
  <c r="C77" i="4"/>
  <c r="C81" i="4"/>
  <c r="C61" i="5"/>
  <c r="C65" i="5"/>
  <c r="D65" i="5" s="1"/>
  <c r="C75" i="5"/>
  <c r="D75" i="5" s="1"/>
  <c r="C79" i="5"/>
  <c r="C61" i="4"/>
  <c r="C65" i="4"/>
  <c r="C59" i="5"/>
  <c r="C63" i="5"/>
  <c r="C67" i="5"/>
  <c r="C60" i="4"/>
  <c r="C74" i="4"/>
  <c r="C78" i="4"/>
  <c r="C62" i="5"/>
  <c r="C76" i="5"/>
  <c r="V75" i="7"/>
  <c r="Y75" i="7" s="1"/>
  <c r="AA75" i="7" s="1"/>
  <c r="Z51" i="7"/>
  <c r="Z47" i="7"/>
  <c r="Z46" i="7"/>
  <c r="Z48" i="7"/>
  <c r="Y60" i="7"/>
  <c r="AA60" i="7" s="1"/>
  <c r="AI53" i="7"/>
  <c r="Y53" i="7"/>
  <c r="P63" i="7"/>
  <c r="P65" i="7"/>
  <c r="P60" i="7"/>
  <c r="P62" i="7"/>
  <c r="E47" i="7"/>
  <c r="F47" i="7" s="1"/>
  <c r="N74" i="7"/>
  <c r="N83" i="7" s="1"/>
  <c r="N68" i="7"/>
  <c r="E60" i="7"/>
  <c r="F60" i="7" s="1"/>
  <c r="E50" i="7"/>
  <c r="F50" i="7"/>
  <c r="Q60" i="7"/>
  <c r="L75" i="7"/>
  <c r="O75" i="7" s="1"/>
  <c r="Q75" i="7" s="1"/>
  <c r="L68" i="7"/>
  <c r="Q50" i="7"/>
  <c r="P46" i="7"/>
  <c r="P50" i="7"/>
  <c r="P51" i="7"/>
  <c r="P44" i="7"/>
  <c r="P45" i="7"/>
  <c r="P49" i="7"/>
  <c r="P52" i="7"/>
  <c r="P48" i="7"/>
  <c r="P47" i="7"/>
  <c r="E61" i="7"/>
  <c r="Z60" i="7"/>
  <c r="Z62" i="7"/>
  <c r="P59" i="7"/>
  <c r="F61" i="7"/>
  <c r="Z63" i="7"/>
  <c r="P64" i="7"/>
  <c r="E67" i="7"/>
  <c r="F67" i="7" s="1"/>
  <c r="Z65" i="7"/>
  <c r="P67" i="7"/>
  <c r="C53" i="7"/>
  <c r="D44" i="7"/>
  <c r="AI68" i="7"/>
  <c r="E65" i="7"/>
  <c r="E52" i="7"/>
  <c r="E48" i="7"/>
  <c r="E49" i="7"/>
  <c r="F49" i="7" s="1"/>
  <c r="AK50" i="7"/>
  <c r="AJ49" i="7"/>
  <c r="AJ52" i="7"/>
  <c r="AJ48" i="7"/>
  <c r="AJ47" i="7"/>
  <c r="AJ50" i="7"/>
  <c r="AJ46" i="7"/>
  <c r="AJ51" i="7"/>
  <c r="AJ44" i="7"/>
  <c r="AJ45" i="7"/>
  <c r="AJ38" i="7"/>
  <c r="AK38" i="7" s="1"/>
  <c r="AK28" i="7" s="1"/>
  <c r="AK80" i="7"/>
  <c r="AJ78" i="7"/>
  <c r="AJ82" i="7"/>
  <c r="AJ74" i="7"/>
  <c r="AJ80" i="7"/>
  <c r="AJ79" i="7"/>
  <c r="AJ76" i="7"/>
  <c r="AJ81" i="7"/>
  <c r="AJ75" i="7"/>
  <c r="AJ77" i="7"/>
  <c r="F23" i="7"/>
  <c r="G23" i="7" s="1"/>
  <c r="Z38" i="7"/>
  <c r="AA38" i="7" s="1"/>
  <c r="AA28" i="7" s="1"/>
  <c r="AA80" i="7"/>
  <c r="Z81" i="7"/>
  <c r="Z75" i="7"/>
  <c r="Z78" i="7"/>
  <c r="Z80" i="7"/>
  <c r="Z74" i="7"/>
  <c r="Z82" i="7"/>
  <c r="Z77" i="7"/>
  <c r="Z79" i="7"/>
  <c r="Z76" i="7"/>
  <c r="Q80" i="7"/>
  <c r="G14" i="7"/>
  <c r="G15" i="7" s="1"/>
  <c r="G16" i="7" s="1"/>
  <c r="G17" i="7" s="1"/>
  <c r="G18" i="7" s="1"/>
  <c r="G19" i="7" s="1"/>
  <c r="G20" i="7" s="1"/>
  <c r="G21" i="7" s="1"/>
  <c r="G22" i="7" s="1"/>
  <c r="E23" i="7"/>
  <c r="AF83" i="7"/>
  <c r="P61" i="7"/>
  <c r="D68" i="7"/>
  <c r="E59" i="7"/>
  <c r="E64" i="7"/>
  <c r="F64" i="7" s="1"/>
  <c r="Z59" i="7"/>
  <c r="Z61" i="7"/>
  <c r="Z64" i="7"/>
  <c r="P66" i="7"/>
  <c r="Z67" i="7"/>
  <c r="F80" i="7"/>
  <c r="E74" i="7"/>
  <c r="F74" i="7" s="1"/>
  <c r="D83" i="7"/>
  <c r="Y74" i="7"/>
  <c r="P38" i="7"/>
  <c r="Q38" i="7" s="1"/>
  <c r="Q28" i="7" s="1"/>
  <c r="E46" i="7"/>
  <c r="E45" i="7"/>
  <c r="F45" i="7" s="1"/>
  <c r="E51" i="7"/>
  <c r="F51" i="7" s="1"/>
  <c r="O53" i="7"/>
  <c r="AA59" i="7"/>
  <c r="G29" i="7"/>
  <c r="G30" i="7" s="1"/>
  <c r="G31" i="7" s="1"/>
  <c r="G32" i="7" s="1"/>
  <c r="G33" i="7" s="1"/>
  <c r="G34" i="7" s="1"/>
  <c r="G35" i="7" s="1"/>
  <c r="G36" i="7" s="1"/>
  <c r="G37" i="7" s="1"/>
  <c r="E38" i="7"/>
  <c r="F29" i="7"/>
  <c r="F38" i="7" s="1"/>
  <c r="G38" i="7" s="1"/>
  <c r="O74" i="7"/>
  <c r="E62" i="7"/>
  <c r="F62" i="7" s="1"/>
  <c r="E63" i="7"/>
  <c r="F63" i="7" s="1"/>
  <c r="Z66" i="7"/>
  <c r="F65" i="7"/>
  <c r="E66" i="7"/>
  <c r="F66" i="7" s="1"/>
  <c r="AH74" i="7"/>
  <c r="AH83" i="7" s="1"/>
  <c r="AH68" i="7"/>
  <c r="AJ51" i="6"/>
  <c r="AJ38" i="6"/>
  <c r="AK38" i="6" s="1"/>
  <c r="AK28" i="6" s="1"/>
  <c r="Z46" i="6"/>
  <c r="Z49" i="6"/>
  <c r="Z44" i="6"/>
  <c r="Z48" i="6"/>
  <c r="AJ76" i="6"/>
  <c r="AJ78" i="6"/>
  <c r="P62" i="6"/>
  <c r="P79" i="6"/>
  <c r="P59" i="6"/>
  <c r="P66" i="6"/>
  <c r="P67" i="6"/>
  <c r="Z38" i="6"/>
  <c r="AA38" i="6" s="1"/>
  <c r="AH74" i="6"/>
  <c r="AH83" i="6" s="1"/>
  <c r="AH68" i="6"/>
  <c r="E82" i="6"/>
  <c r="F82" i="6" s="1"/>
  <c r="E48" i="6"/>
  <c r="F48" i="6" s="1"/>
  <c r="AJ46" i="6"/>
  <c r="P38" i="6"/>
  <c r="Q38" i="6" s="1"/>
  <c r="T74" i="6"/>
  <c r="T83" i="6" s="1"/>
  <c r="T68" i="6"/>
  <c r="E60" i="6"/>
  <c r="D68" i="6"/>
  <c r="E59" i="6"/>
  <c r="E63" i="6"/>
  <c r="F63" i="6" s="1"/>
  <c r="E64" i="6"/>
  <c r="AJ49" i="6"/>
  <c r="AJ48" i="6"/>
  <c r="X74" i="6"/>
  <c r="X83" i="6" s="1"/>
  <c r="X68" i="6"/>
  <c r="Q51" i="6"/>
  <c r="P48" i="6"/>
  <c r="P49" i="6"/>
  <c r="AJ45" i="6"/>
  <c r="AD74" i="6"/>
  <c r="AD83" i="6" s="1"/>
  <c r="AD68" i="6"/>
  <c r="AJ47" i="6"/>
  <c r="P76" i="6"/>
  <c r="P80" i="6"/>
  <c r="E74" i="6"/>
  <c r="D83" i="6"/>
  <c r="AJ75" i="6"/>
  <c r="P74" i="6"/>
  <c r="E81" i="6"/>
  <c r="F81" i="6" s="1"/>
  <c r="E76" i="6"/>
  <c r="F76" i="6" s="1"/>
  <c r="AJ77" i="6"/>
  <c r="P81" i="6"/>
  <c r="L68" i="6"/>
  <c r="L74" i="6"/>
  <c r="O59" i="6"/>
  <c r="Y67" i="6"/>
  <c r="Z61" i="6" s="1"/>
  <c r="V82" i="6"/>
  <c r="Y82" i="6" s="1"/>
  <c r="Z81" i="6" s="1"/>
  <c r="AJ50" i="6"/>
  <c r="V68" i="6"/>
  <c r="V74" i="6"/>
  <c r="Y59" i="6"/>
  <c r="E49" i="6"/>
  <c r="F49" i="6" s="1"/>
  <c r="E50" i="6"/>
  <c r="F50" i="6" s="1"/>
  <c r="F22" i="6"/>
  <c r="AA52" i="6"/>
  <c r="Z47" i="6"/>
  <c r="Z50" i="6"/>
  <c r="Z52" i="6"/>
  <c r="E51" i="6"/>
  <c r="F51" i="6" s="1"/>
  <c r="Z45" i="6"/>
  <c r="F60" i="6"/>
  <c r="E61" i="6"/>
  <c r="F61" i="6" s="1"/>
  <c r="F64" i="6"/>
  <c r="E65" i="6"/>
  <c r="F65" i="6" s="1"/>
  <c r="P63" i="6"/>
  <c r="E66" i="6"/>
  <c r="F66" i="6" s="1"/>
  <c r="P45" i="6"/>
  <c r="AI74" i="6"/>
  <c r="AF83" i="6"/>
  <c r="Y63" i="6"/>
  <c r="AA63" i="6" s="1"/>
  <c r="V78" i="6"/>
  <c r="Y78" i="6" s="1"/>
  <c r="AA78" i="6" s="1"/>
  <c r="AA28" i="6"/>
  <c r="AJ44" i="6"/>
  <c r="N74" i="6"/>
  <c r="N83" i="6" s="1"/>
  <c r="N68" i="6"/>
  <c r="Q28" i="6"/>
  <c r="AJ52" i="6"/>
  <c r="AJ80" i="6"/>
  <c r="P82" i="6"/>
  <c r="AJ82" i="6"/>
  <c r="E78" i="6"/>
  <c r="F78" i="6" s="1"/>
  <c r="AJ79" i="6"/>
  <c r="Z74" i="6"/>
  <c r="P78" i="6"/>
  <c r="E80" i="6"/>
  <c r="F80" i="6" s="1"/>
  <c r="O53" i="6"/>
  <c r="Q44" i="6"/>
  <c r="Y53" i="6"/>
  <c r="AA44" i="6"/>
  <c r="E47" i="6"/>
  <c r="C53" i="6"/>
  <c r="D44" i="6"/>
  <c r="E52" i="6"/>
  <c r="F52" i="6" s="1"/>
  <c r="P51" i="6"/>
  <c r="AI53" i="6"/>
  <c r="AK44" i="6"/>
  <c r="E38" i="6"/>
  <c r="G29" i="6"/>
  <c r="E77" i="6"/>
  <c r="E23" i="6"/>
  <c r="G14" i="6"/>
  <c r="F14" i="6"/>
  <c r="F29" i="6"/>
  <c r="F38" i="6" s="1"/>
  <c r="G38" i="6" s="1"/>
  <c r="AJ68" i="6"/>
  <c r="AK68" i="6" s="1"/>
  <c r="E62" i="6"/>
  <c r="F62" i="6" s="1"/>
  <c r="P60" i="6"/>
  <c r="P61" i="6"/>
  <c r="P64" i="6"/>
  <c r="E67" i="6"/>
  <c r="F67" i="6" s="1"/>
  <c r="P65" i="6"/>
  <c r="P44" i="6"/>
  <c r="AI59" i="6"/>
  <c r="J74" i="6"/>
  <c r="J83" i="6" s="1"/>
  <c r="J68" i="6"/>
  <c r="AE74" i="6"/>
  <c r="AE83" i="6" s="1"/>
  <c r="AE68" i="6"/>
  <c r="P46" i="6"/>
  <c r="E79" i="6"/>
  <c r="F79" i="6" s="1"/>
  <c r="E75" i="6"/>
  <c r="F75" i="6" s="1"/>
  <c r="P75" i="6"/>
  <c r="AJ74" i="6"/>
  <c r="Z78" i="6"/>
  <c r="Z82" i="6"/>
  <c r="P77" i="6"/>
  <c r="AJ81" i="6"/>
  <c r="E45" i="6"/>
  <c r="F45" i="6" s="1"/>
  <c r="E46" i="6"/>
  <c r="F46" i="6" s="1"/>
  <c r="AI33" i="5"/>
  <c r="AK33" i="5" s="1"/>
  <c r="Y29" i="5"/>
  <c r="Y46" i="5"/>
  <c r="AA46" i="5" s="1"/>
  <c r="AI37" i="5"/>
  <c r="AK37" i="5" s="1"/>
  <c r="AI31" i="5"/>
  <c r="AK31" i="5" s="1"/>
  <c r="AI35" i="5"/>
  <c r="AK35" i="5" s="1"/>
  <c r="Y31" i="5"/>
  <c r="AA31" i="5" s="1"/>
  <c r="V38" i="5"/>
  <c r="Y33" i="5"/>
  <c r="AA33" i="5" s="1"/>
  <c r="Y35" i="5"/>
  <c r="AA35" i="5" s="1"/>
  <c r="Y37" i="5"/>
  <c r="AA37" i="5" s="1"/>
  <c r="O33" i="5"/>
  <c r="Q33" i="5" s="1"/>
  <c r="O31" i="5"/>
  <c r="Q31" i="5" s="1"/>
  <c r="AF46" i="5"/>
  <c r="AI46" i="5" s="1"/>
  <c r="AK46" i="5" s="1"/>
  <c r="AI29" i="5"/>
  <c r="AK29" i="5" s="1"/>
  <c r="AD38" i="5"/>
  <c r="O35" i="5"/>
  <c r="Q35" i="5" s="1"/>
  <c r="O29" i="5"/>
  <c r="Q29" i="5" s="1"/>
  <c r="O37" i="5"/>
  <c r="Q37" i="5" s="1"/>
  <c r="L46" i="5"/>
  <c r="J38" i="5"/>
  <c r="F14" i="5"/>
  <c r="F18" i="5"/>
  <c r="F22" i="5"/>
  <c r="E19" i="5"/>
  <c r="F19" i="5" s="1"/>
  <c r="E15" i="5"/>
  <c r="G15" i="5" s="1"/>
  <c r="D63" i="5"/>
  <c r="AG45" i="5"/>
  <c r="AG60" i="5" s="1"/>
  <c r="AG75" i="5" s="1"/>
  <c r="AI30" i="5"/>
  <c r="W47" i="5"/>
  <c r="W62" i="5" s="1"/>
  <c r="W77" i="5" s="1"/>
  <c r="Y77" i="5" s="1"/>
  <c r="AA77" i="5" s="1"/>
  <c r="Y32" i="5"/>
  <c r="AA32" i="5" s="1"/>
  <c r="Y50" i="5"/>
  <c r="AA50" i="5" s="1"/>
  <c r="V65" i="5"/>
  <c r="AG51" i="5"/>
  <c r="AI36" i="5"/>
  <c r="AK36" i="5" s="1"/>
  <c r="K44" i="5"/>
  <c r="K38" i="5"/>
  <c r="AH53" i="5"/>
  <c r="AH60" i="5"/>
  <c r="W49" i="5"/>
  <c r="Y34" i="5"/>
  <c r="AA34" i="5" s="1"/>
  <c r="Y52" i="5"/>
  <c r="AA52" i="5" s="1"/>
  <c r="V67" i="5"/>
  <c r="V61" i="5"/>
  <c r="D74" i="5"/>
  <c r="C5" i="5"/>
  <c r="D33" i="5"/>
  <c r="B23" i="5"/>
  <c r="AJ17" i="5" s="1"/>
  <c r="O23" i="5"/>
  <c r="Z18" i="5"/>
  <c r="O44" i="5"/>
  <c r="L53" i="5"/>
  <c r="L59" i="5"/>
  <c r="AI44" i="5"/>
  <c r="AF53" i="5"/>
  <c r="AF59" i="5"/>
  <c r="W45" i="5"/>
  <c r="W60" i="5" s="1"/>
  <c r="W75" i="5" s="1"/>
  <c r="Y30" i="5"/>
  <c r="AA30" i="5" s="1"/>
  <c r="M47" i="5"/>
  <c r="O32" i="5"/>
  <c r="Q32" i="5" s="1"/>
  <c r="AG47" i="5"/>
  <c r="AG62" i="5" s="1"/>
  <c r="AG77" i="5" s="1"/>
  <c r="AI77" i="5" s="1"/>
  <c r="AK77" i="5" s="1"/>
  <c r="AI32" i="5"/>
  <c r="AK32" i="5" s="1"/>
  <c r="D34" i="5"/>
  <c r="AF79" i="5"/>
  <c r="O50" i="5"/>
  <c r="Q50" i="5" s="1"/>
  <c r="L65" i="5"/>
  <c r="AI50" i="5"/>
  <c r="AK50" i="5" s="1"/>
  <c r="AF65" i="5"/>
  <c r="W51" i="5"/>
  <c r="Y36" i="5"/>
  <c r="AF61" i="5"/>
  <c r="AD83" i="5"/>
  <c r="AA14" i="5"/>
  <c r="Y23" i="5"/>
  <c r="Y44" i="5"/>
  <c r="V53" i="5"/>
  <c r="V59" i="5"/>
  <c r="M45" i="5"/>
  <c r="M60" i="5" s="1"/>
  <c r="M75" i="5" s="1"/>
  <c r="O75" i="5" s="1"/>
  <c r="Q75" i="5" s="1"/>
  <c r="O30" i="5"/>
  <c r="Q30" i="5" s="1"/>
  <c r="M51" i="5"/>
  <c r="O36" i="5"/>
  <c r="D37" i="5"/>
  <c r="D35" i="5"/>
  <c r="D31" i="5"/>
  <c r="D29" i="5"/>
  <c r="P37" i="5"/>
  <c r="D30" i="5"/>
  <c r="D67" i="5"/>
  <c r="D64" i="5"/>
  <c r="D62" i="5"/>
  <c r="D61" i="5"/>
  <c r="D66" i="5"/>
  <c r="AI23" i="5"/>
  <c r="AK14" i="5"/>
  <c r="W59" i="5"/>
  <c r="AE44" i="5"/>
  <c r="AE38" i="5"/>
  <c r="N53" i="5"/>
  <c r="N60" i="5"/>
  <c r="N75" i="5" s="1"/>
  <c r="D32" i="5"/>
  <c r="O48" i="5"/>
  <c r="Q48" i="5" s="1"/>
  <c r="L63" i="5"/>
  <c r="AI48" i="5"/>
  <c r="AK48" i="5" s="1"/>
  <c r="AF63" i="5"/>
  <c r="F16" i="5"/>
  <c r="F20" i="5"/>
  <c r="C23" i="5"/>
  <c r="D3" i="5" s="1"/>
  <c r="D4" i="5" s="1"/>
  <c r="D5" i="5" s="1"/>
  <c r="D6" i="5" s="1"/>
  <c r="D7" i="5" s="1"/>
  <c r="M59" i="5"/>
  <c r="U44" i="5"/>
  <c r="U38" i="5"/>
  <c r="AA29" i="5"/>
  <c r="AG59" i="5"/>
  <c r="Y48" i="5"/>
  <c r="AA48" i="5" s="1"/>
  <c r="V63" i="5"/>
  <c r="M49" i="5"/>
  <c r="O34" i="5"/>
  <c r="AG49" i="5"/>
  <c r="AI34" i="5"/>
  <c r="AK34" i="5" s="1"/>
  <c r="D36" i="5"/>
  <c r="O52" i="5"/>
  <c r="Q52" i="5" s="1"/>
  <c r="L67" i="5"/>
  <c r="AI52" i="5"/>
  <c r="AK52" i="5" s="1"/>
  <c r="AF67" i="5"/>
  <c r="L38" i="5"/>
  <c r="T38" i="5"/>
  <c r="AF38" i="5"/>
  <c r="X45" i="5"/>
  <c r="B53" i="5"/>
  <c r="B68" i="5"/>
  <c r="M38" i="5"/>
  <c r="W38" i="5"/>
  <c r="AG38" i="5"/>
  <c r="D81" i="5"/>
  <c r="D79" i="5"/>
  <c r="D77" i="5"/>
  <c r="D80" i="5"/>
  <c r="D17" i="5"/>
  <c r="P18" i="5"/>
  <c r="D21" i="5"/>
  <c r="Z21" i="5"/>
  <c r="J68" i="5"/>
  <c r="J74" i="5"/>
  <c r="J83" i="5" s="1"/>
  <c r="N74" i="5"/>
  <c r="N83" i="5" s="1"/>
  <c r="N68" i="5"/>
  <c r="T74" i="5"/>
  <c r="T83" i="5" s="1"/>
  <c r="T68" i="5"/>
  <c r="X74" i="5"/>
  <c r="AD68" i="5"/>
  <c r="L81" i="5"/>
  <c r="AF81" i="5"/>
  <c r="N38" i="5"/>
  <c r="AH38" i="5"/>
  <c r="J53" i="5"/>
  <c r="T53" i="5"/>
  <c r="AD53" i="5"/>
  <c r="Z14" i="4"/>
  <c r="Z19" i="4"/>
  <c r="AA20" i="4"/>
  <c r="Y31" i="4"/>
  <c r="AA31" i="4" s="1"/>
  <c r="Y32" i="4"/>
  <c r="AA32" i="4" s="1"/>
  <c r="Z21" i="4"/>
  <c r="U38" i="2"/>
  <c r="T38" i="2"/>
  <c r="U44" i="2"/>
  <c r="U59" i="2" s="1"/>
  <c r="U74" i="2" s="1"/>
  <c r="U83" i="2" s="1"/>
  <c r="K53" i="2"/>
  <c r="K59" i="2"/>
  <c r="J53" i="2"/>
  <c r="J60" i="2"/>
  <c r="J38" i="2"/>
  <c r="AI33" i="4"/>
  <c r="AK33" i="4" s="1"/>
  <c r="AI34" i="4"/>
  <c r="AK34" i="4" s="1"/>
  <c r="Z15" i="4"/>
  <c r="Z17" i="4"/>
  <c r="AA21" i="4"/>
  <c r="Z22" i="4"/>
  <c r="Z20" i="4"/>
  <c r="Z18" i="4"/>
  <c r="Z16" i="4"/>
  <c r="AI29" i="4"/>
  <c r="AK29" i="4" s="1"/>
  <c r="AI36" i="4"/>
  <c r="AK36" i="4" s="1"/>
  <c r="O29" i="4"/>
  <c r="O32" i="4"/>
  <c r="Q32" i="4" s="1"/>
  <c r="L47" i="4"/>
  <c r="L38" i="4"/>
  <c r="O35" i="4"/>
  <c r="Q35" i="4" s="1"/>
  <c r="O33" i="4"/>
  <c r="Q33" i="4" s="1"/>
  <c r="B68" i="4"/>
  <c r="B53" i="2"/>
  <c r="B83" i="2"/>
  <c r="B23" i="4"/>
  <c r="C23" i="4"/>
  <c r="D3" i="4" s="1"/>
  <c r="D4" i="4" s="1"/>
  <c r="D5" i="4" s="1"/>
  <c r="D6" i="4" s="1"/>
  <c r="D7" i="4" s="1"/>
  <c r="B38" i="2"/>
  <c r="B83" i="4"/>
  <c r="P22" i="4"/>
  <c r="AI23" i="4"/>
  <c r="AK14" i="4"/>
  <c r="AE74" i="4"/>
  <c r="AE83" i="4" s="1"/>
  <c r="AE68" i="4"/>
  <c r="V38" i="4"/>
  <c r="T38" i="4"/>
  <c r="T44" i="4"/>
  <c r="AI30" i="4"/>
  <c r="AK30" i="4" s="1"/>
  <c r="AF45" i="4"/>
  <c r="Q29" i="4"/>
  <c r="L62" i="4"/>
  <c r="O47" i="4"/>
  <c r="Q47" i="4" s="1"/>
  <c r="AF62" i="4"/>
  <c r="AI47" i="4"/>
  <c r="AK47" i="4" s="1"/>
  <c r="AH59" i="4"/>
  <c r="D51" i="4"/>
  <c r="D47" i="4"/>
  <c r="D52" i="4"/>
  <c r="D46" i="4"/>
  <c r="L51" i="4"/>
  <c r="O36" i="4"/>
  <c r="Q36" i="4" s="1"/>
  <c r="X51" i="4"/>
  <c r="X66" i="4" s="1"/>
  <c r="X81" i="4" s="1"/>
  <c r="Y36" i="4"/>
  <c r="AA36" i="4" s="1"/>
  <c r="L67" i="4"/>
  <c r="O52" i="4"/>
  <c r="Q52" i="4" s="1"/>
  <c r="K38" i="4"/>
  <c r="AE38" i="4"/>
  <c r="V79" i="4"/>
  <c r="Y79" i="4" s="1"/>
  <c r="AA79" i="4" s="1"/>
  <c r="Y64" i="4"/>
  <c r="AA64" i="4" s="1"/>
  <c r="N50" i="4"/>
  <c r="N65" i="4" s="1"/>
  <c r="N80" i="4" s="1"/>
  <c r="AI51" i="4"/>
  <c r="AK51" i="4" s="1"/>
  <c r="K53" i="4"/>
  <c r="AE53" i="4"/>
  <c r="D36" i="4"/>
  <c r="D34" i="4"/>
  <c r="D32" i="4"/>
  <c r="D30" i="4"/>
  <c r="B6" i="4"/>
  <c r="Y23" i="4"/>
  <c r="D17" i="4"/>
  <c r="D21" i="4"/>
  <c r="U74" i="4"/>
  <c r="U83" i="4" s="1"/>
  <c r="U68" i="4"/>
  <c r="Y29" i="4"/>
  <c r="Y30" i="4"/>
  <c r="AA30" i="4" s="1"/>
  <c r="V45" i="4"/>
  <c r="O31" i="4"/>
  <c r="Q31" i="4" s="1"/>
  <c r="AI31" i="4"/>
  <c r="AK31" i="4" s="1"/>
  <c r="Y33" i="4"/>
  <c r="AA33" i="4" s="1"/>
  <c r="Y34" i="4"/>
  <c r="AA34" i="4" s="1"/>
  <c r="D37" i="4"/>
  <c r="AF38" i="4"/>
  <c r="X44" i="4"/>
  <c r="B53" i="4"/>
  <c r="V47" i="4"/>
  <c r="Y49" i="4"/>
  <c r="AA49" i="4" s="1"/>
  <c r="D50" i="4"/>
  <c r="K74" i="4"/>
  <c r="K83" i="4" s="1"/>
  <c r="K68" i="4"/>
  <c r="AF81" i="4"/>
  <c r="AI81" i="4" s="1"/>
  <c r="AK81" i="4" s="1"/>
  <c r="AI66" i="4"/>
  <c r="AK66" i="4" s="1"/>
  <c r="AF67" i="4"/>
  <c r="AI52" i="4"/>
  <c r="AK52" i="4" s="1"/>
  <c r="N59" i="4"/>
  <c r="D22" i="4"/>
  <c r="F20" i="4"/>
  <c r="D18" i="4"/>
  <c r="F16" i="4"/>
  <c r="D14" i="4"/>
  <c r="B7" i="4"/>
  <c r="D19" i="4"/>
  <c r="D15" i="4"/>
  <c r="O23" i="4"/>
  <c r="J38" i="4"/>
  <c r="J44" i="4"/>
  <c r="N38" i="4"/>
  <c r="AD38" i="4"/>
  <c r="AD44" i="4"/>
  <c r="AH38" i="4"/>
  <c r="O30" i="4"/>
  <c r="Q30" i="4" s="1"/>
  <c r="L45" i="4"/>
  <c r="AI32" i="4"/>
  <c r="AK32" i="4" s="1"/>
  <c r="O34" i="4"/>
  <c r="Q34" i="4" s="1"/>
  <c r="AF50" i="4"/>
  <c r="AI35" i="4"/>
  <c r="V81" i="4"/>
  <c r="U38" i="4"/>
  <c r="L49" i="4"/>
  <c r="AF49" i="4"/>
  <c r="U53" i="4"/>
  <c r="L59" i="4"/>
  <c r="V59" i="4"/>
  <c r="AF59" i="4"/>
  <c r="L61" i="4"/>
  <c r="O46" i="4"/>
  <c r="Q46" i="4" s="1"/>
  <c r="V61" i="4"/>
  <c r="Y46" i="4"/>
  <c r="AA46" i="4" s="1"/>
  <c r="AF61" i="4"/>
  <c r="AI46" i="4"/>
  <c r="AK46" i="4" s="1"/>
  <c r="O48" i="4"/>
  <c r="Q48" i="4" s="1"/>
  <c r="V63" i="4"/>
  <c r="Y48" i="4"/>
  <c r="AA48" i="4" s="1"/>
  <c r="AF63" i="4"/>
  <c r="AI48" i="4"/>
  <c r="AK48" i="4" s="1"/>
  <c r="L65" i="4"/>
  <c r="V50" i="4"/>
  <c r="Y35" i="4"/>
  <c r="D48" i="4"/>
  <c r="O63" i="4"/>
  <c r="Q63" i="4" s="1"/>
  <c r="D49" i="4"/>
  <c r="D45" i="4"/>
  <c r="M38" i="4"/>
  <c r="W38" i="4"/>
  <c r="AG38" i="4"/>
  <c r="D31" i="4"/>
  <c r="D33" i="4"/>
  <c r="D35" i="4"/>
  <c r="V67" i="4"/>
  <c r="Y52" i="4"/>
  <c r="AA52" i="4" s="1"/>
  <c r="M44" i="4"/>
  <c r="W44" i="4"/>
  <c r="Y44" i="4" s="1"/>
  <c r="AG44" i="4"/>
  <c r="AI44" i="4" s="1"/>
  <c r="L78" i="4"/>
  <c r="O78" i="4" s="1"/>
  <c r="Q78" i="4" s="1"/>
  <c r="O37" i="4"/>
  <c r="Q37" i="4" s="1"/>
  <c r="Y37" i="4"/>
  <c r="AA37" i="4" s="1"/>
  <c r="AI37" i="4"/>
  <c r="AK37" i="4" s="1"/>
  <c r="AG53" i="2"/>
  <c r="AG61" i="2"/>
  <c r="AI47" i="2"/>
  <c r="AK47" i="2" s="1"/>
  <c r="AF62" i="2"/>
  <c r="AI50" i="2"/>
  <c r="AG65" i="2"/>
  <c r="AG80" i="2" s="1"/>
  <c r="AI51" i="2"/>
  <c r="AK51" i="2" s="1"/>
  <c r="AF66" i="2"/>
  <c r="AI44" i="2"/>
  <c r="AF59" i="2"/>
  <c r="AI48" i="2"/>
  <c r="AK48" i="2" s="1"/>
  <c r="AF63" i="2"/>
  <c r="AF67" i="2"/>
  <c r="AI52" i="2"/>
  <c r="AK52" i="2" s="1"/>
  <c r="AF79" i="2"/>
  <c r="AI64" i="2"/>
  <c r="AK64" i="2" s="1"/>
  <c r="AI65" i="2"/>
  <c r="AK65" i="2" s="1"/>
  <c r="AF80" i="2"/>
  <c r="AI23" i="2"/>
  <c r="AI75" i="2"/>
  <c r="AK75" i="2" s="1"/>
  <c r="AI79" i="2"/>
  <c r="AK79" i="2" s="1"/>
  <c r="AK21" i="2"/>
  <c r="AI49" i="2"/>
  <c r="AK49" i="2" s="1"/>
  <c r="AE53" i="2"/>
  <c r="AD53" i="2"/>
  <c r="AE59" i="2"/>
  <c r="AD60" i="2"/>
  <c r="AD38" i="2"/>
  <c r="Y49" i="2"/>
  <c r="AA49" i="2" s="1"/>
  <c r="V64" i="2"/>
  <c r="V79" i="2" s="1"/>
  <c r="V63" i="2"/>
  <c r="Y48" i="2"/>
  <c r="AA48" i="2" s="1"/>
  <c r="AA20" i="2"/>
  <c r="V38" i="2"/>
  <c r="W46" i="2"/>
  <c r="W61" i="2" s="1"/>
  <c r="V47" i="2"/>
  <c r="Y79" i="2"/>
  <c r="AA79" i="2" s="1"/>
  <c r="W50" i="2"/>
  <c r="W65" i="2" s="1"/>
  <c r="W80" i="2" s="1"/>
  <c r="Y80" i="2" s="1"/>
  <c r="V51" i="2"/>
  <c r="V66" i="2" s="1"/>
  <c r="V81" i="2" s="1"/>
  <c r="Y81" i="2" s="1"/>
  <c r="AA81" i="2" s="1"/>
  <c r="V44" i="2"/>
  <c r="V52" i="2"/>
  <c r="Y46" i="2"/>
  <c r="AA46" i="2" s="1"/>
  <c r="Q80" i="2"/>
  <c r="O75" i="2"/>
  <c r="Q75" i="2" s="1"/>
  <c r="M83" i="2"/>
  <c r="Q65" i="2"/>
  <c r="O60" i="2"/>
  <c r="Q60" i="2" s="1"/>
  <c r="M68" i="2"/>
  <c r="Q50" i="2"/>
  <c r="O53" i="2"/>
  <c r="Q44" i="2"/>
  <c r="O46" i="2"/>
  <c r="Q46" i="2" s="1"/>
  <c r="T83" i="2"/>
  <c r="X75" i="2"/>
  <c r="X83" i="2" s="1"/>
  <c r="Y60" i="2"/>
  <c r="AA60" i="2" s="1"/>
  <c r="W76" i="2"/>
  <c r="W83" i="2" s="1"/>
  <c r="W68" i="2"/>
  <c r="Y45" i="2"/>
  <c r="AA45" i="2" s="1"/>
  <c r="W53" i="2"/>
  <c r="T53" i="2"/>
  <c r="X53" i="2"/>
  <c r="Y51" i="2"/>
  <c r="AA51" i="2" s="1"/>
  <c r="T68" i="2"/>
  <c r="X68" i="2"/>
  <c r="Y61" i="2"/>
  <c r="AA61" i="2" s="1"/>
  <c r="Y64" i="2"/>
  <c r="AA64" i="2" s="1"/>
  <c r="Y66" i="2"/>
  <c r="AA66" i="2" s="1"/>
  <c r="Y75" i="2"/>
  <c r="AA75" i="2" s="1"/>
  <c r="AH83" i="2"/>
  <c r="AG68" i="2"/>
  <c r="AI60" i="2"/>
  <c r="AK60" i="2" s="1"/>
  <c r="AK50" i="2"/>
  <c r="AI45" i="2"/>
  <c r="AK45" i="2" s="1"/>
  <c r="AI46" i="2"/>
  <c r="AK46" i="2" s="1"/>
  <c r="AF53" i="2"/>
  <c r="AK44" i="2"/>
  <c r="AK35" i="2"/>
  <c r="AA35" i="2"/>
  <c r="Q35" i="2"/>
  <c r="L38" i="2"/>
  <c r="O30" i="2"/>
  <c r="Q30" i="2" s="1"/>
  <c r="K38" i="2"/>
  <c r="Q29" i="2"/>
  <c r="O83" i="2"/>
  <c r="B68" i="2"/>
  <c r="O68" i="2"/>
  <c r="C53" i="2"/>
  <c r="C38" i="2"/>
  <c r="Y38" i="2"/>
  <c r="AI38" i="2"/>
  <c r="Y23" i="2"/>
  <c r="C83" i="5" l="1"/>
  <c r="D76" i="5"/>
  <c r="C68" i="4"/>
  <c r="V83" i="7"/>
  <c r="P80" i="7"/>
  <c r="P81" i="7"/>
  <c r="P75" i="7"/>
  <c r="P74" i="7"/>
  <c r="P79" i="7"/>
  <c r="Y68" i="7"/>
  <c r="AJ68" i="7"/>
  <c r="AK68" i="7" s="1"/>
  <c r="AK58" i="7" s="1"/>
  <c r="Z53" i="7"/>
  <c r="AA53" i="7" s="1"/>
  <c r="AA43" i="7" s="1"/>
  <c r="P78" i="7"/>
  <c r="P82" i="7"/>
  <c r="P77" i="7"/>
  <c r="F83" i="7"/>
  <c r="G83" i="7" s="1"/>
  <c r="P53" i="7"/>
  <c r="Q53" i="7" s="1"/>
  <c r="Q43" i="7" s="1"/>
  <c r="E68" i="7"/>
  <c r="G59" i="7"/>
  <c r="F59" i="7"/>
  <c r="F68" i="7" s="1"/>
  <c r="G68" i="7" s="1"/>
  <c r="AI74" i="7"/>
  <c r="F46" i="7"/>
  <c r="Z68" i="7"/>
  <c r="AA68" i="7" s="1"/>
  <c r="AA58" i="7" s="1"/>
  <c r="O68" i="7"/>
  <c r="Q59" i="7"/>
  <c r="AJ83" i="7"/>
  <c r="AK83" i="7" s="1"/>
  <c r="AJ53" i="7"/>
  <c r="AK53" i="7" s="1"/>
  <c r="AK43" i="7" s="1"/>
  <c r="F48" i="7"/>
  <c r="F52" i="7"/>
  <c r="D53" i="7"/>
  <c r="E44" i="7"/>
  <c r="F44" i="7" s="1"/>
  <c r="O83" i="7"/>
  <c r="Q74" i="7"/>
  <c r="G13" i="7"/>
  <c r="E83" i="7"/>
  <c r="G74" i="7"/>
  <c r="P68" i="7"/>
  <c r="Q68" i="7" s="1"/>
  <c r="L83" i="7"/>
  <c r="G28" i="7"/>
  <c r="E4" i="7" s="1"/>
  <c r="Y83" i="7"/>
  <c r="AA74" i="7"/>
  <c r="Z83" i="7"/>
  <c r="AA83" i="7" s="1"/>
  <c r="Z59" i="6"/>
  <c r="Z63" i="6"/>
  <c r="F23" i="6"/>
  <c r="G23" i="6" s="1"/>
  <c r="Z53" i="6"/>
  <c r="AA53" i="6" s="1"/>
  <c r="AA43" i="6" s="1"/>
  <c r="P68" i="6"/>
  <c r="Q68" i="6" s="1"/>
  <c r="AI68" i="6"/>
  <c r="AK59" i="6"/>
  <c r="AK58" i="6" s="1"/>
  <c r="P53" i="6"/>
  <c r="Q53" i="6" s="1"/>
  <c r="Q43" i="6" s="1"/>
  <c r="O74" i="6"/>
  <c r="L83" i="6"/>
  <c r="P83" i="6"/>
  <c r="Q83" i="6" s="1"/>
  <c r="E83" i="6"/>
  <c r="G74" i="6"/>
  <c r="G75" i="6" s="1"/>
  <c r="G76" i="6" s="1"/>
  <c r="G77" i="6" s="1"/>
  <c r="G78" i="6" s="1"/>
  <c r="G79" i="6" s="1"/>
  <c r="G80" i="6" s="1"/>
  <c r="G81" i="6" s="1"/>
  <c r="G82" i="6" s="1"/>
  <c r="F74" i="6"/>
  <c r="F77" i="6"/>
  <c r="E44" i="6"/>
  <c r="D53" i="6"/>
  <c r="F44" i="6"/>
  <c r="O68" i="6"/>
  <c r="Q59" i="6"/>
  <c r="Q58" i="6" s="1"/>
  <c r="F47" i="6"/>
  <c r="AJ53" i="6"/>
  <c r="AK53" i="6" s="1"/>
  <c r="AK43" i="6" s="1"/>
  <c r="Y68" i="6"/>
  <c r="AA59" i="6"/>
  <c r="AA82" i="6"/>
  <c r="Z75" i="6"/>
  <c r="Z77" i="6"/>
  <c r="Z76" i="6"/>
  <c r="Z80" i="6"/>
  <c r="Z79" i="6"/>
  <c r="E68" i="6"/>
  <c r="G59" i="6"/>
  <c r="F59" i="6"/>
  <c r="F68" i="6" s="1"/>
  <c r="G68" i="6" s="1"/>
  <c r="G30" i="6"/>
  <c r="G31" i="6" s="1"/>
  <c r="G32" i="6" s="1"/>
  <c r="G33" i="6" s="1"/>
  <c r="G34" i="6" s="1"/>
  <c r="G35" i="6" s="1"/>
  <c r="G36" i="6" s="1"/>
  <c r="G37" i="6" s="1"/>
  <c r="AJ83" i="6"/>
  <c r="AK83" i="6" s="1"/>
  <c r="G15" i="6"/>
  <c r="G16" i="6" s="1"/>
  <c r="G17" i="6" s="1"/>
  <c r="G18" i="6" s="1"/>
  <c r="G19" i="6" s="1"/>
  <c r="G20" i="6" s="1"/>
  <c r="G21" i="6" s="1"/>
  <c r="G22" i="6" s="1"/>
  <c r="AI83" i="6"/>
  <c r="AK74" i="6"/>
  <c r="Y74" i="6"/>
  <c r="V83" i="6"/>
  <c r="AA67" i="6"/>
  <c r="Z65" i="6"/>
  <c r="Z64" i="6"/>
  <c r="Z60" i="6"/>
  <c r="Z62" i="6"/>
  <c r="Z67" i="6"/>
  <c r="Z66" i="6"/>
  <c r="AJ33" i="5"/>
  <c r="AJ35" i="5"/>
  <c r="AJ36" i="5"/>
  <c r="AJ30" i="5"/>
  <c r="AJ31" i="5"/>
  <c r="AJ37" i="5"/>
  <c r="AJ32" i="5"/>
  <c r="Y47" i="5"/>
  <c r="AA47" i="5" s="1"/>
  <c r="P32" i="5"/>
  <c r="Z35" i="5"/>
  <c r="Y62" i="5"/>
  <c r="AA62" i="5" s="1"/>
  <c r="O60" i="5"/>
  <c r="Q60" i="5" s="1"/>
  <c r="O45" i="5"/>
  <c r="Q45" i="5" s="1"/>
  <c r="AI47" i="5"/>
  <c r="AK47" i="5" s="1"/>
  <c r="O46" i="5"/>
  <c r="Q46" i="5" s="1"/>
  <c r="L61" i="5"/>
  <c r="L68" i="5" s="1"/>
  <c r="F15" i="5"/>
  <c r="E36" i="5"/>
  <c r="F36" i="5" s="1"/>
  <c r="E67" i="5"/>
  <c r="F67" i="5" s="1"/>
  <c r="E34" i="5"/>
  <c r="F34" i="5" s="1"/>
  <c r="M62" i="5"/>
  <c r="O47" i="5"/>
  <c r="Q47" i="5" s="1"/>
  <c r="M53" i="5"/>
  <c r="Q44" i="5"/>
  <c r="E79" i="5"/>
  <c r="F79" i="5" s="1"/>
  <c r="E62" i="5"/>
  <c r="F62" i="5" s="1"/>
  <c r="E35" i="5"/>
  <c r="F35" i="5" s="1"/>
  <c r="AA36" i="5"/>
  <c r="Z36" i="5"/>
  <c r="Z33" i="5"/>
  <c r="Z31" i="5"/>
  <c r="Z34" i="5"/>
  <c r="Z29" i="5"/>
  <c r="Z32" i="5"/>
  <c r="Z37" i="5"/>
  <c r="O65" i="5"/>
  <c r="L80" i="5"/>
  <c r="O80" i="5" s="1"/>
  <c r="E80" i="5"/>
  <c r="F80" i="5" s="1"/>
  <c r="E81" i="5"/>
  <c r="F81" i="5" s="1"/>
  <c r="Y38" i="5"/>
  <c r="M74" i="5"/>
  <c r="E66" i="5"/>
  <c r="F66" i="5" s="1"/>
  <c r="E64" i="5"/>
  <c r="F64" i="5" s="1"/>
  <c r="E30" i="5"/>
  <c r="F30" i="5" s="1"/>
  <c r="Q36" i="5"/>
  <c r="P30" i="5"/>
  <c r="P35" i="5"/>
  <c r="P36" i="5"/>
  <c r="P33" i="5"/>
  <c r="P31" i="5"/>
  <c r="P34" i="5"/>
  <c r="P29" i="5"/>
  <c r="V74" i="5"/>
  <c r="V68" i="5"/>
  <c r="Y59" i="5"/>
  <c r="E33" i="5"/>
  <c r="F33" i="5" s="1"/>
  <c r="E60" i="5"/>
  <c r="F60" i="5" s="1"/>
  <c r="C68" i="5"/>
  <c r="D59" i="5"/>
  <c r="E75" i="5"/>
  <c r="F75" i="5" s="1"/>
  <c r="D78" i="5"/>
  <c r="Q34" i="5"/>
  <c r="O38" i="5"/>
  <c r="E61" i="5"/>
  <c r="F61" i="5" s="1"/>
  <c r="E65" i="5"/>
  <c r="F65" i="5" s="1"/>
  <c r="Z30" i="5"/>
  <c r="E21" i="5"/>
  <c r="F21" i="5" s="1"/>
  <c r="Z17" i="5"/>
  <c r="P14" i="5"/>
  <c r="E82" i="5"/>
  <c r="F82" i="5" s="1"/>
  <c r="E76" i="5"/>
  <c r="F76" i="5" s="1"/>
  <c r="AI67" i="5"/>
  <c r="AK67" i="5" s="1"/>
  <c r="AF82" i="5"/>
  <c r="AI82" i="5" s="1"/>
  <c r="AK82" i="5" s="1"/>
  <c r="M64" i="5"/>
  <c r="O49" i="5"/>
  <c r="Q49" i="5" s="1"/>
  <c r="AF78" i="5"/>
  <c r="AI78" i="5" s="1"/>
  <c r="AK78" i="5" s="1"/>
  <c r="AI63" i="5"/>
  <c r="AK63" i="5" s="1"/>
  <c r="E32" i="5"/>
  <c r="AE59" i="5"/>
  <c r="AE53" i="5"/>
  <c r="P17" i="5"/>
  <c r="D38" i="5"/>
  <c r="E29" i="5"/>
  <c r="E37" i="5"/>
  <c r="F37" i="5" s="1"/>
  <c r="M66" i="5"/>
  <c r="O51" i="5"/>
  <c r="P48" i="5" s="1"/>
  <c r="W66" i="5"/>
  <c r="Y51" i="5"/>
  <c r="Z50" i="5" s="1"/>
  <c r="AK44" i="5"/>
  <c r="AJ22" i="5"/>
  <c r="AJ14" i="5"/>
  <c r="AI45" i="5"/>
  <c r="AK45" i="5" s="1"/>
  <c r="AJ20" i="5"/>
  <c r="E17" i="5"/>
  <c r="P50" i="5"/>
  <c r="Y63" i="5"/>
  <c r="AA63" i="5" s="1"/>
  <c r="V78" i="5"/>
  <c r="Y78" i="5" s="1"/>
  <c r="AA78" i="5" s="1"/>
  <c r="AG74" i="5"/>
  <c r="G16" i="5"/>
  <c r="W74" i="5"/>
  <c r="E31" i="5"/>
  <c r="F31" i="5" s="1"/>
  <c r="AA44" i="5"/>
  <c r="P22" i="5"/>
  <c r="AF80" i="5"/>
  <c r="AI80" i="5" s="1"/>
  <c r="AI65" i="5"/>
  <c r="AK65" i="5" s="1"/>
  <c r="L74" i="5"/>
  <c r="O59" i="5"/>
  <c r="Z22" i="5"/>
  <c r="C38" i="5"/>
  <c r="V82" i="5"/>
  <c r="Y82" i="5" s="1"/>
  <c r="AA82" i="5" s="1"/>
  <c r="Y67" i="5"/>
  <c r="AA67" i="5" s="1"/>
  <c r="W64" i="5"/>
  <c r="Y49" i="5"/>
  <c r="AA49" i="5" s="1"/>
  <c r="AJ21" i="5"/>
  <c r="AI60" i="5"/>
  <c r="AK60" i="5" s="1"/>
  <c r="Y45" i="5"/>
  <c r="AA45" i="5" s="1"/>
  <c r="P44" i="5"/>
  <c r="AJ16" i="5"/>
  <c r="E77" i="5"/>
  <c r="F77" i="5" s="1"/>
  <c r="Z49" i="5"/>
  <c r="P51" i="5"/>
  <c r="X53" i="5"/>
  <c r="X60" i="5"/>
  <c r="L82" i="5"/>
  <c r="O82" i="5" s="1"/>
  <c r="Q82" i="5" s="1"/>
  <c r="O67" i="5"/>
  <c r="Q67" i="5" s="1"/>
  <c r="AG64" i="5"/>
  <c r="AI49" i="5"/>
  <c r="AK49" i="5" s="1"/>
  <c r="AG53" i="5"/>
  <c r="U59" i="5"/>
  <c r="U53" i="5"/>
  <c r="L78" i="5"/>
  <c r="O78" i="5" s="1"/>
  <c r="Q78" i="5" s="1"/>
  <c r="O63" i="5"/>
  <c r="Q63" i="5" s="1"/>
  <c r="W53" i="5"/>
  <c r="AJ29" i="5"/>
  <c r="F32" i="5"/>
  <c r="AJ34" i="5"/>
  <c r="AF76" i="5"/>
  <c r="AI76" i="5" s="1"/>
  <c r="AK76" i="5" s="1"/>
  <c r="AI61" i="5"/>
  <c r="AK61" i="5" s="1"/>
  <c r="AF68" i="5"/>
  <c r="AI59" i="5"/>
  <c r="AF74" i="5"/>
  <c r="AJ18" i="5"/>
  <c r="Z14" i="5"/>
  <c r="D51" i="5"/>
  <c r="D49" i="5"/>
  <c r="D47" i="5"/>
  <c r="D45" i="5"/>
  <c r="D50" i="5"/>
  <c r="D46" i="5"/>
  <c r="D52" i="5"/>
  <c r="D48" i="5"/>
  <c r="Y61" i="5"/>
  <c r="AA61" i="5" s="1"/>
  <c r="V76" i="5"/>
  <c r="Y76" i="5" s="1"/>
  <c r="AA76" i="5" s="1"/>
  <c r="AI62" i="5"/>
  <c r="AK62" i="5" s="1"/>
  <c r="K59" i="5"/>
  <c r="K53" i="5"/>
  <c r="AG66" i="5"/>
  <c r="AI51" i="5"/>
  <c r="AJ50" i="5" s="1"/>
  <c r="E63" i="5"/>
  <c r="F63" i="5" s="1"/>
  <c r="P19" i="5"/>
  <c r="P15" i="5"/>
  <c r="AJ19" i="5"/>
  <c r="AJ15" i="5"/>
  <c r="Z15" i="5"/>
  <c r="Z16" i="5"/>
  <c r="P20" i="5"/>
  <c r="P16" i="5"/>
  <c r="Z19" i="5"/>
  <c r="Z20" i="5"/>
  <c r="E74" i="5"/>
  <c r="AH75" i="5"/>
  <c r="AH68" i="5"/>
  <c r="P21" i="5"/>
  <c r="V80" i="5"/>
  <c r="Y80" i="5" s="1"/>
  <c r="Y65" i="5"/>
  <c r="AK30" i="5"/>
  <c r="AI38" i="5"/>
  <c r="D23" i="5"/>
  <c r="U68" i="2"/>
  <c r="U53" i="2"/>
  <c r="J68" i="2"/>
  <c r="J75" i="2"/>
  <c r="J83" i="2" s="1"/>
  <c r="K68" i="2"/>
  <c r="K74" i="2"/>
  <c r="K83" i="2" s="1"/>
  <c r="AJ29" i="4"/>
  <c r="Z32" i="4"/>
  <c r="Z29" i="4"/>
  <c r="L53" i="4"/>
  <c r="P30" i="4"/>
  <c r="P29" i="4"/>
  <c r="P32" i="4"/>
  <c r="AJ18" i="4"/>
  <c r="P15" i="4"/>
  <c r="AJ14" i="4"/>
  <c r="AJ22" i="4"/>
  <c r="P17" i="4"/>
  <c r="AJ17" i="4"/>
  <c r="AJ21" i="4"/>
  <c r="AJ19" i="4"/>
  <c r="AJ15" i="4"/>
  <c r="P16" i="4"/>
  <c r="P20" i="4"/>
  <c r="AJ16" i="4"/>
  <c r="P14" i="4"/>
  <c r="AJ20" i="4"/>
  <c r="P18" i="4"/>
  <c r="P19" i="4"/>
  <c r="P21" i="4"/>
  <c r="E51" i="4"/>
  <c r="F51" i="4" s="1"/>
  <c r="P31" i="4"/>
  <c r="E34" i="4"/>
  <c r="F34" i="4" s="1"/>
  <c r="P37" i="4"/>
  <c r="AH68" i="4"/>
  <c r="AH74" i="4"/>
  <c r="AH83" i="4" s="1"/>
  <c r="L77" i="4"/>
  <c r="O77" i="4" s="1"/>
  <c r="Q77" i="4" s="1"/>
  <c r="O62" i="4"/>
  <c r="Q62" i="4" s="1"/>
  <c r="P36" i="4"/>
  <c r="M53" i="4"/>
  <c r="M59" i="4"/>
  <c r="E45" i="4"/>
  <c r="F45" i="4" s="1"/>
  <c r="E46" i="4"/>
  <c r="E31" i="4"/>
  <c r="C38" i="4"/>
  <c r="D29" i="4"/>
  <c r="E47" i="4"/>
  <c r="F47" i="4" s="1"/>
  <c r="AA35" i="4"/>
  <c r="Z35" i="4"/>
  <c r="V76" i="4"/>
  <c r="Y76" i="4" s="1"/>
  <c r="AA76" i="4" s="1"/>
  <c r="Y61" i="4"/>
  <c r="AA61" i="4" s="1"/>
  <c r="AF74" i="4"/>
  <c r="L74" i="4"/>
  <c r="AF65" i="4"/>
  <c r="AI50" i="4"/>
  <c r="D82" i="4"/>
  <c r="D80" i="4"/>
  <c r="D78" i="4"/>
  <c r="D74" i="4"/>
  <c r="D77" i="4"/>
  <c r="D79" i="4"/>
  <c r="D81" i="4"/>
  <c r="D75" i="4"/>
  <c r="D76" i="4"/>
  <c r="E22" i="4"/>
  <c r="F22" i="4" s="1"/>
  <c r="E17" i="4"/>
  <c r="F17" i="4" s="1"/>
  <c r="F31" i="4"/>
  <c r="E32" i="4"/>
  <c r="AJ33" i="4"/>
  <c r="AJ36" i="4"/>
  <c r="E52" i="4"/>
  <c r="F52" i="4" s="1"/>
  <c r="O38" i="4"/>
  <c r="T53" i="4"/>
  <c r="T59" i="4"/>
  <c r="C83" i="4"/>
  <c r="Z30" i="4"/>
  <c r="AG53" i="4"/>
  <c r="AG59" i="4"/>
  <c r="AI59" i="4" s="1"/>
  <c r="V82" i="4"/>
  <c r="Y82" i="4" s="1"/>
  <c r="AA82" i="4" s="1"/>
  <c r="Y67" i="4"/>
  <c r="AA67" i="4" s="1"/>
  <c r="E49" i="4"/>
  <c r="F49" i="4" s="1"/>
  <c r="AF53" i="4"/>
  <c r="V65" i="4"/>
  <c r="Y50" i="4"/>
  <c r="AI63" i="4"/>
  <c r="AK63" i="4" s="1"/>
  <c r="AF78" i="4"/>
  <c r="AI78" i="4" s="1"/>
  <c r="AK78" i="4" s="1"/>
  <c r="AA44" i="4"/>
  <c r="Y51" i="4"/>
  <c r="AA51" i="4" s="1"/>
  <c r="Y66" i="4"/>
  <c r="AA66" i="4" s="1"/>
  <c r="J53" i="4"/>
  <c r="J59" i="4"/>
  <c r="AI67" i="4"/>
  <c r="AK67" i="4" s="1"/>
  <c r="AF82" i="4"/>
  <c r="AI82" i="4" s="1"/>
  <c r="AK82" i="4" s="1"/>
  <c r="V62" i="4"/>
  <c r="Y47" i="4"/>
  <c r="AA47" i="4" s="1"/>
  <c r="E37" i="4"/>
  <c r="F37" i="4" s="1"/>
  <c r="P34" i="4"/>
  <c r="AA29" i="4"/>
  <c r="Y38" i="4"/>
  <c r="E21" i="4"/>
  <c r="D66" i="4"/>
  <c r="D64" i="4"/>
  <c r="D67" i="4"/>
  <c r="D62" i="4"/>
  <c r="D60" i="4"/>
  <c r="D63" i="4"/>
  <c r="D65" i="4"/>
  <c r="D61" i="4"/>
  <c r="D59" i="4"/>
  <c r="W53" i="4"/>
  <c r="W59" i="4"/>
  <c r="Y59" i="4" s="1"/>
  <c r="E35" i="4"/>
  <c r="V53" i="4"/>
  <c r="O50" i="4"/>
  <c r="AI61" i="4"/>
  <c r="AK61" i="4" s="1"/>
  <c r="AF76" i="4"/>
  <c r="AI76" i="4" s="1"/>
  <c r="AK76" i="4" s="1"/>
  <c r="L76" i="4"/>
  <c r="O76" i="4" s="1"/>
  <c r="Q76" i="4" s="1"/>
  <c r="O61" i="4"/>
  <c r="Q61" i="4" s="1"/>
  <c r="V74" i="4"/>
  <c r="AF64" i="4"/>
  <c r="AI49" i="4"/>
  <c r="AK49" i="4" s="1"/>
  <c r="Y81" i="4"/>
  <c r="AA81" i="4" s="1"/>
  <c r="AD53" i="4"/>
  <c r="AD59" i="4"/>
  <c r="E15" i="4"/>
  <c r="F15" i="4" s="1"/>
  <c r="F21" i="4"/>
  <c r="D23" i="4"/>
  <c r="E14" i="4"/>
  <c r="F14" i="4" s="1"/>
  <c r="N68" i="4"/>
  <c r="N74" i="4"/>
  <c r="N83" i="4" s="1"/>
  <c r="E50" i="4"/>
  <c r="F50" i="4" s="1"/>
  <c r="Z51" i="4"/>
  <c r="V60" i="4"/>
  <c r="Y45" i="4"/>
  <c r="AA45" i="4" s="1"/>
  <c r="Z31" i="4"/>
  <c r="P33" i="4"/>
  <c r="E36" i="4"/>
  <c r="F36" i="4" s="1"/>
  <c r="Z37" i="4"/>
  <c r="L82" i="4"/>
  <c r="O82" i="4" s="1"/>
  <c r="Q82" i="4" s="1"/>
  <c r="O67" i="4"/>
  <c r="Q67" i="4" s="1"/>
  <c r="L66" i="4"/>
  <c r="O51" i="4"/>
  <c r="Q51" i="4" s="1"/>
  <c r="AI38" i="4"/>
  <c r="AF60" i="4"/>
  <c r="AI45" i="4"/>
  <c r="AK45" i="4" s="1"/>
  <c r="Z34" i="4"/>
  <c r="E33" i="4"/>
  <c r="F33" i="4" s="1"/>
  <c r="E48" i="4"/>
  <c r="F48" i="4" s="1"/>
  <c r="L80" i="4"/>
  <c r="O80" i="4" s="1"/>
  <c r="Q80" i="4" s="1"/>
  <c r="O65" i="4"/>
  <c r="Q65" i="4" s="1"/>
  <c r="Y63" i="4"/>
  <c r="AA63" i="4" s="1"/>
  <c r="V78" i="4"/>
  <c r="Y78" i="4" s="1"/>
  <c r="AA78" i="4" s="1"/>
  <c r="AK44" i="4"/>
  <c r="O44" i="4"/>
  <c r="L64" i="4"/>
  <c r="O49" i="4"/>
  <c r="Q49" i="4" s="1"/>
  <c r="AK35" i="4"/>
  <c r="AJ34" i="4"/>
  <c r="AJ30" i="4"/>
  <c r="L60" i="4"/>
  <c r="O45" i="4"/>
  <c r="Q45" i="4" s="1"/>
  <c r="E19" i="4"/>
  <c r="F19" i="4" s="1"/>
  <c r="E18" i="4"/>
  <c r="F18" i="4" s="1"/>
  <c r="N53" i="4"/>
  <c r="X53" i="4"/>
  <c r="X59" i="4"/>
  <c r="AJ35" i="4"/>
  <c r="AJ32" i="4"/>
  <c r="E30" i="4"/>
  <c r="F30" i="4" s="1"/>
  <c r="AJ31" i="4"/>
  <c r="Z33" i="4"/>
  <c r="P35" i="4"/>
  <c r="Z36" i="4"/>
  <c r="AJ37" i="4"/>
  <c r="C53" i="4"/>
  <c r="D44" i="4"/>
  <c r="AF77" i="4"/>
  <c r="AI77" i="4" s="1"/>
  <c r="AK77" i="4" s="1"/>
  <c r="AI62" i="4"/>
  <c r="AK62" i="4" s="1"/>
  <c r="AJ49" i="4"/>
  <c r="AF78" i="2"/>
  <c r="AI78" i="2" s="1"/>
  <c r="AK78" i="2" s="1"/>
  <c r="AI63" i="2"/>
  <c r="AK63" i="2" s="1"/>
  <c r="AF81" i="2"/>
  <c r="AI81" i="2" s="1"/>
  <c r="AK81" i="2" s="1"/>
  <c r="AI66" i="2"/>
  <c r="AK66" i="2" s="1"/>
  <c r="AI62" i="2"/>
  <c r="AK62" i="2" s="1"/>
  <c r="AF77" i="2"/>
  <c r="AI77" i="2" s="1"/>
  <c r="AK77" i="2" s="1"/>
  <c r="AF74" i="2"/>
  <c r="AI59" i="2"/>
  <c r="AF68" i="2"/>
  <c r="AI80" i="2"/>
  <c r="AI61" i="2"/>
  <c r="AK61" i="2" s="1"/>
  <c r="AG76" i="2"/>
  <c r="AF82" i="2"/>
  <c r="AI82" i="2" s="1"/>
  <c r="AK82" i="2" s="1"/>
  <c r="AI67" i="2"/>
  <c r="AK67" i="2" s="1"/>
  <c r="AE68" i="2"/>
  <c r="AE74" i="2"/>
  <c r="AE83" i="2" s="1"/>
  <c r="AD68" i="2"/>
  <c r="AD75" i="2"/>
  <c r="AD83" i="2" s="1"/>
  <c r="AA80" i="2"/>
  <c r="Y76" i="2"/>
  <c r="AA76" i="2" s="1"/>
  <c r="V62" i="2"/>
  <c r="Y47" i="2"/>
  <c r="AA47" i="2" s="1"/>
  <c r="Y63" i="2"/>
  <c r="AA63" i="2" s="1"/>
  <c r="V78" i="2"/>
  <c r="Y78" i="2" s="1"/>
  <c r="AA78" i="2" s="1"/>
  <c r="Y65" i="2"/>
  <c r="Y50" i="2"/>
  <c r="Y52" i="2"/>
  <c r="AA52" i="2" s="1"/>
  <c r="V67" i="2"/>
  <c r="V59" i="2"/>
  <c r="V53" i="2"/>
  <c r="Y44" i="2"/>
  <c r="AA44" i="2" s="1"/>
  <c r="AA50" i="2"/>
  <c r="Y53" i="2"/>
  <c r="AA65" i="2"/>
  <c r="AI53" i="2"/>
  <c r="O38" i="2"/>
  <c r="P83" i="7" l="1"/>
  <c r="Q83" i="7" s="1"/>
  <c r="Q73" i="7"/>
  <c r="F53" i="7"/>
  <c r="G53" i="7" s="1"/>
  <c r="AA73" i="7"/>
  <c r="G4" i="7"/>
  <c r="G60" i="7"/>
  <c r="G61" i="7" s="1"/>
  <c r="G62" i="7" s="1"/>
  <c r="G63" i="7" s="1"/>
  <c r="G64" i="7" s="1"/>
  <c r="G65" i="7" s="1"/>
  <c r="G66" i="7" s="1"/>
  <c r="G67" i="7" s="1"/>
  <c r="G75" i="7"/>
  <c r="G76" i="7" s="1"/>
  <c r="G77" i="7" s="1"/>
  <c r="G78" i="7" s="1"/>
  <c r="G79" i="7" s="1"/>
  <c r="G80" i="7" s="1"/>
  <c r="G81" i="7" s="1"/>
  <c r="G82" i="7" s="1"/>
  <c r="H4" i="7"/>
  <c r="Q58" i="7"/>
  <c r="E3" i="7"/>
  <c r="H3" i="7" s="1"/>
  <c r="F3" i="7"/>
  <c r="G3" i="7"/>
  <c r="G44" i="7"/>
  <c r="E53" i="7"/>
  <c r="AI83" i="7"/>
  <c r="AK74" i="7"/>
  <c r="AK73" i="7" s="1"/>
  <c r="F4" i="7"/>
  <c r="AK73" i="6"/>
  <c r="Z83" i="6"/>
  <c r="AA83" i="6" s="1"/>
  <c r="F53" i="6"/>
  <c r="G53" i="6" s="1"/>
  <c r="Z68" i="6"/>
  <c r="AA68" i="6" s="1"/>
  <c r="AA58" i="6" s="1"/>
  <c r="G28" i="6"/>
  <c r="F83" i="6"/>
  <c r="G83" i="6" s="1"/>
  <c r="G73" i="6" s="1"/>
  <c r="E7" i="6" s="1"/>
  <c r="Y83" i="6"/>
  <c r="AA74" i="6"/>
  <c r="AA73" i="6" s="1"/>
  <c r="E53" i="6"/>
  <c r="G44" i="6"/>
  <c r="O83" i="6"/>
  <c r="Q74" i="6"/>
  <c r="Q73" i="6" s="1"/>
  <c r="G13" i="6"/>
  <c r="G60" i="6"/>
  <c r="G61" i="6" s="1"/>
  <c r="G62" i="6" s="1"/>
  <c r="G63" i="6" s="1"/>
  <c r="G64" i="6" s="1"/>
  <c r="G65" i="6" s="1"/>
  <c r="G66" i="6" s="1"/>
  <c r="G67" i="6" s="1"/>
  <c r="AJ48" i="5"/>
  <c r="Z48" i="5"/>
  <c r="Z44" i="5"/>
  <c r="AI53" i="5"/>
  <c r="P49" i="5"/>
  <c r="P52" i="5"/>
  <c r="L76" i="5"/>
  <c r="O76" i="5" s="1"/>
  <c r="Q76" i="5" s="1"/>
  <c r="O61" i="5"/>
  <c r="Q61" i="5" s="1"/>
  <c r="G17" i="5"/>
  <c r="G18" i="5" s="1"/>
  <c r="G19" i="5" s="1"/>
  <c r="G20" i="5" s="1"/>
  <c r="G21" i="5" s="1"/>
  <c r="G22" i="5" s="1"/>
  <c r="G74" i="5"/>
  <c r="F74" i="5"/>
  <c r="AG81" i="5"/>
  <c r="AI81" i="5" s="1"/>
  <c r="AK81" i="5" s="1"/>
  <c r="AI66" i="5"/>
  <c r="AK66" i="5" s="1"/>
  <c r="E52" i="5"/>
  <c r="E47" i="5"/>
  <c r="F47" i="5" s="1"/>
  <c r="Q59" i="5"/>
  <c r="M81" i="5"/>
  <c r="O81" i="5" s="1"/>
  <c r="O66" i="5"/>
  <c r="E78" i="5"/>
  <c r="F78" i="5" s="1"/>
  <c r="Y74" i="5"/>
  <c r="V83" i="5"/>
  <c r="Q65" i="5"/>
  <c r="O53" i="5"/>
  <c r="AA65" i="5"/>
  <c r="AH83" i="5"/>
  <c r="AI75" i="5"/>
  <c r="AK75" i="5" s="1"/>
  <c r="E46" i="5"/>
  <c r="F46" i="5"/>
  <c r="E49" i="5"/>
  <c r="F49" i="5" s="1"/>
  <c r="AI74" i="5"/>
  <c r="AF83" i="5"/>
  <c r="X75" i="5"/>
  <c r="X68" i="5"/>
  <c r="Y60" i="5"/>
  <c r="AA60" i="5" s="1"/>
  <c r="O74" i="5"/>
  <c r="AG68" i="5"/>
  <c r="AJ23" i="5"/>
  <c r="AK23" i="5" s="1"/>
  <c r="AK13" i="5" s="1"/>
  <c r="AA51" i="5"/>
  <c r="Z45" i="5"/>
  <c r="Z51" i="5"/>
  <c r="Z46" i="5"/>
  <c r="M79" i="5"/>
  <c r="O79" i="5" s="1"/>
  <c r="Q79" i="5" s="1"/>
  <c r="O64" i="5"/>
  <c r="Q64" i="5" s="1"/>
  <c r="P23" i="5"/>
  <c r="Q23" i="5" s="1"/>
  <c r="Q13" i="5" s="1"/>
  <c r="E23" i="5"/>
  <c r="P38" i="5"/>
  <c r="Q38" i="5" s="1"/>
  <c r="Q28" i="5" s="1"/>
  <c r="AA80" i="5"/>
  <c r="D83" i="5"/>
  <c r="K74" i="5"/>
  <c r="K83" i="5" s="1"/>
  <c r="K68" i="5"/>
  <c r="E48" i="5"/>
  <c r="F48" i="5"/>
  <c r="E50" i="5"/>
  <c r="F50" i="5" s="1"/>
  <c r="E51" i="5"/>
  <c r="F51" i="5"/>
  <c r="AK59" i="5"/>
  <c r="AJ38" i="5"/>
  <c r="AK38" i="5" s="1"/>
  <c r="AK28" i="5" s="1"/>
  <c r="AG79" i="5"/>
  <c r="AI79" i="5" s="1"/>
  <c r="AK79" i="5" s="1"/>
  <c r="AI64" i="5"/>
  <c r="AK64" i="5" s="1"/>
  <c r="AJ47" i="5"/>
  <c r="W79" i="5"/>
  <c r="Y79" i="5" s="1"/>
  <c r="AA79" i="5" s="1"/>
  <c r="Y64" i="5"/>
  <c r="AA64" i="5" s="1"/>
  <c r="Y53" i="5"/>
  <c r="W68" i="5"/>
  <c r="F17" i="5"/>
  <c r="F23" i="5" s="1"/>
  <c r="G23" i="5" s="1"/>
  <c r="W81" i="5"/>
  <c r="Y81" i="5" s="1"/>
  <c r="Z78" i="5" s="1"/>
  <c r="Y66" i="5"/>
  <c r="D68" i="5"/>
  <c r="E59" i="5"/>
  <c r="AA59" i="5"/>
  <c r="AK51" i="5"/>
  <c r="AJ45" i="5"/>
  <c r="AJ51" i="5"/>
  <c r="AJ46" i="5"/>
  <c r="AJ44" i="5"/>
  <c r="AJ52" i="5"/>
  <c r="AJ49" i="5"/>
  <c r="C53" i="5"/>
  <c r="D44" i="5"/>
  <c r="E45" i="5"/>
  <c r="F45" i="5" s="1"/>
  <c r="Z23" i="5"/>
  <c r="AA23" i="5" s="1"/>
  <c r="AA13" i="5" s="1"/>
  <c r="U74" i="5"/>
  <c r="U83" i="5" s="1"/>
  <c r="U68" i="5"/>
  <c r="AK80" i="5"/>
  <c r="AJ74" i="5"/>
  <c r="Z47" i="5"/>
  <c r="Z52" i="5"/>
  <c r="Q51" i="5"/>
  <c r="P46" i="5"/>
  <c r="P47" i="5"/>
  <c r="P45" i="5"/>
  <c r="G29" i="5"/>
  <c r="G30" i="5" s="1"/>
  <c r="G31" i="5" s="1"/>
  <c r="G32" i="5" s="1"/>
  <c r="G33" i="5" s="1"/>
  <c r="G34" i="5" s="1"/>
  <c r="G35" i="5" s="1"/>
  <c r="G36" i="5" s="1"/>
  <c r="G37" i="5" s="1"/>
  <c r="E38" i="5"/>
  <c r="F29" i="5"/>
  <c r="F38" i="5" s="1"/>
  <c r="G38" i="5" s="1"/>
  <c r="AE74" i="5"/>
  <c r="AE83" i="5" s="1"/>
  <c r="AE68" i="5"/>
  <c r="M68" i="5"/>
  <c r="Q80" i="5"/>
  <c r="P79" i="5"/>
  <c r="P76" i="5"/>
  <c r="P74" i="5"/>
  <c r="P82" i="5"/>
  <c r="P78" i="5"/>
  <c r="P75" i="5"/>
  <c r="Z38" i="5"/>
  <c r="AA38" i="5" s="1"/>
  <c r="AA28" i="5" s="1"/>
  <c r="M77" i="5"/>
  <c r="O77" i="5" s="1"/>
  <c r="Q77" i="5" s="1"/>
  <c r="O62" i="5"/>
  <c r="Q62" i="5" s="1"/>
  <c r="V68" i="4"/>
  <c r="AJ38" i="4"/>
  <c r="AK38" i="4" s="1"/>
  <c r="AK28" i="4" s="1"/>
  <c r="AJ23" i="4"/>
  <c r="AK23" i="4" s="1"/>
  <c r="AK13" i="4" s="1"/>
  <c r="Z23" i="4"/>
  <c r="AA23" i="4" s="1"/>
  <c r="AA13" i="4" s="1"/>
  <c r="P23" i="4"/>
  <c r="Q23" i="4" s="1"/>
  <c r="Q13" i="4" s="1"/>
  <c r="Z38" i="4"/>
  <c r="AA38" i="4" s="1"/>
  <c r="P38" i="4"/>
  <c r="Q38" i="4" s="1"/>
  <c r="Q28" i="4" s="1"/>
  <c r="D53" i="4"/>
  <c r="E44" i="4"/>
  <c r="F44" i="4" s="1"/>
  <c r="L79" i="4"/>
  <c r="O79" i="4" s="1"/>
  <c r="Q79" i="4" s="1"/>
  <c r="O64" i="4"/>
  <c r="Q64" i="4" s="1"/>
  <c r="W68" i="4"/>
  <c r="W74" i="4"/>
  <c r="W83" i="4" s="1"/>
  <c r="AA50" i="4"/>
  <c r="Z46" i="4"/>
  <c r="Z52" i="4"/>
  <c r="Z44" i="4"/>
  <c r="Z47" i="4"/>
  <c r="Z49" i="4"/>
  <c r="Z50" i="4"/>
  <c r="Z48" i="4"/>
  <c r="AK50" i="4"/>
  <c r="AJ52" i="4"/>
  <c r="AJ44" i="4"/>
  <c r="AJ50" i="4"/>
  <c r="AJ48" i="4"/>
  <c r="AJ47" i="4"/>
  <c r="AJ46" i="4"/>
  <c r="M68" i="4"/>
  <c r="M74" i="4"/>
  <c r="M83" i="4" s="1"/>
  <c r="E77" i="4"/>
  <c r="F77" i="4" s="1"/>
  <c r="P45" i="4"/>
  <c r="AA59" i="4"/>
  <c r="E61" i="4"/>
  <c r="F61" i="4" s="1"/>
  <c r="E78" i="4"/>
  <c r="F78" i="4" s="1"/>
  <c r="O74" i="4"/>
  <c r="Z45" i="4"/>
  <c r="Y53" i="4"/>
  <c r="V80" i="4"/>
  <c r="Y80" i="4" s="1"/>
  <c r="Y65" i="4"/>
  <c r="F23" i="4"/>
  <c r="G23" i="4" s="1"/>
  <c r="X74" i="4"/>
  <c r="X83" i="4" s="1"/>
  <c r="X68" i="4"/>
  <c r="AF75" i="4"/>
  <c r="AI75" i="4" s="1"/>
  <c r="AK75" i="4" s="1"/>
  <c r="AI60" i="4"/>
  <c r="AK60" i="4" s="1"/>
  <c r="P51" i="4"/>
  <c r="E23" i="4"/>
  <c r="G14" i="4"/>
  <c r="E59" i="4"/>
  <c r="D68" i="4"/>
  <c r="E63" i="4"/>
  <c r="F63" i="4" s="1"/>
  <c r="E67" i="4"/>
  <c r="F67" i="4" s="1"/>
  <c r="E64" i="4"/>
  <c r="F64" i="4" s="1"/>
  <c r="AA28" i="4"/>
  <c r="F32" i="4"/>
  <c r="E75" i="4"/>
  <c r="F75" i="4" s="1"/>
  <c r="E82" i="4"/>
  <c r="F82" i="4" s="1"/>
  <c r="O59" i="4"/>
  <c r="AF68" i="4"/>
  <c r="F46" i="4"/>
  <c r="E60" i="4"/>
  <c r="F60" i="4" s="1"/>
  <c r="J74" i="4"/>
  <c r="J83" i="4" s="1"/>
  <c r="J68" i="4"/>
  <c r="O53" i="4"/>
  <c r="Q44" i="4"/>
  <c r="L81" i="4"/>
  <c r="O81" i="4" s="1"/>
  <c r="P78" i="4" s="1"/>
  <c r="O66" i="4"/>
  <c r="AJ45" i="4"/>
  <c r="E62" i="4"/>
  <c r="F62" i="4" s="1"/>
  <c r="E81" i="4"/>
  <c r="F81" i="4" s="1"/>
  <c r="E79" i="4"/>
  <c r="F79" i="4" s="1"/>
  <c r="E80" i="4"/>
  <c r="F80" i="4" s="1"/>
  <c r="AF80" i="4"/>
  <c r="AI80" i="4" s="1"/>
  <c r="AI65" i="4"/>
  <c r="AK65" i="4" s="1"/>
  <c r="AK59" i="4"/>
  <c r="L75" i="4"/>
  <c r="O75" i="4" s="1"/>
  <c r="Q75" i="4" s="1"/>
  <c r="O60" i="4"/>
  <c r="Q60" i="4" s="1"/>
  <c r="AI53" i="4"/>
  <c r="F35" i="4"/>
  <c r="V75" i="4"/>
  <c r="Y75" i="4" s="1"/>
  <c r="AA75" i="4" s="1"/>
  <c r="Y60" i="4"/>
  <c r="AA60" i="4" s="1"/>
  <c r="AJ51" i="4"/>
  <c r="AD74" i="4"/>
  <c r="AD83" i="4" s="1"/>
  <c r="AD68" i="4"/>
  <c r="AF79" i="4"/>
  <c r="AI79" i="4" s="1"/>
  <c r="AK79" i="4" s="1"/>
  <c r="AI64" i="4"/>
  <c r="AK64" i="4" s="1"/>
  <c r="Q50" i="4"/>
  <c r="P50" i="4"/>
  <c r="P48" i="4"/>
  <c r="P47" i="4"/>
  <c r="P49" i="4"/>
  <c r="P46" i="4"/>
  <c r="P52" i="4"/>
  <c r="P44" i="4"/>
  <c r="E65" i="4"/>
  <c r="E66" i="4"/>
  <c r="F66" i="4" s="1"/>
  <c r="V77" i="4"/>
  <c r="Y77" i="4" s="1"/>
  <c r="AA77" i="4" s="1"/>
  <c r="Y62" i="4"/>
  <c r="AA62" i="4" s="1"/>
  <c r="AG68" i="4"/>
  <c r="AG74" i="4"/>
  <c r="AG83" i="4" s="1"/>
  <c r="T68" i="4"/>
  <c r="T74" i="4"/>
  <c r="T83" i="4" s="1"/>
  <c r="E76" i="4"/>
  <c r="F76" i="4" s="1"/>
  <c r="P74" i="4"/>
  <c r="E74" i="4"/>
  <c r="D83" i="4"/>
  <c r="L68" i="4"/>
  <c r="AI74" i="4"/>
  <c r="D38" i="4"/>
  <c r="E29" i="4"/>
  <c r="AI74" i="2"/>
  <c r="AF83" i="2"/>
  <c r="AK80" i="2"/>
  <c r="AG83" i="2"/>
  <c r="AI76" i="2"/>
  <c r="AK76" i="2" s="1"/>
  <c r="AK59" i="2"/>
  <c r="AI68" i="2"/>
  <c r="V68" i="2"/>
  <c r="V74" i="2"/>
  <c r="Y59" i="2"/>
  <c r="Y67" i="2"/>
  <c r="V82" i="2"/>
  <c r="Y82" i="2" s="1"/>
  <c r="V77" i="2"/>
  <c r="Y77" i="2" s="1"/>
  <c r="AA77" i="2" s="1"/>
  <c r="Y62" i="2"/>
  <c r="AA62" i="2" s="1"/>
  <c r="J4" i="7" l="1"/>
  <c r="I4" i="7"/>
  <c r="K4" i="7"/>
  <c r="H7" i="7"/>
  <c r="G45" i="7"/>
  <c r="G46" i="7" s="1"/>
  <c r="G47" i="7" s="1"/>
  <c r="G48" i="7" s="1"/>
  <c r="G49" i="7" s="1"/>
  <c r="G50" i="7" s="1"/>
  <c r="G51" i="7" s="1"/>
  <c r="G52" i="7" s="1"/>
  <c r="G73" i="7"/>
  <c r="K3" i="7"/>
  <c r="J3" i="7"/>
  <c r="I3" i="7"/>
  <c r="G58" i="7"/>
  <c r="G58" i="6"/>
  <c r="E6" i="6" s="1"/>
  <c r="E3" i="6"/>
  <c r="H3" i="6" s="1"/>
  <c r="F3" i="6"/>
  <c r="G3" i="6"/>
  <c r="G43" i="6"/>
  <c r="G45" i="6"/>
  <c r="G46" i="6" s="1"/>
  <c r="G47" i="6" s="1"/>
  <c r="G48" i="6" s="1"/>
  <c r="G49" i="6" s="1"/>
  <c r="G50" i="6" s="1"/>
  <c r="G51" i="6" s="1"/>
  <c r="G52" i="6" s="1"/>
  <c r="E4" i="6"/>
  <c r="H4" i="6"/>
  <c r="F4" i="6"/>
  <c r="G4" i="6"/>
  <c r="F7" i="6"/>
  <c r="H7" i="6"/>
  <c r="G6" i="6"/>
  <c r="G7" i="6"/>
  <c r="AJ79" i="5"/>
  <c r="AJ77" i="5"/>
  <c r="AJ78" i="5"/>
  <c r="AJ81" i="5"/>
  <c r="AJ75" i="5"/>
  <c r="AJ80" i="5"/>
  <c r="AJ76" i="5"/>
  <c r="AJ82" i="5"/>
  <c r="Z74" i="5"/>
  <c r="Z79" i="5"/>
  <c r="Z80" i="5"/>
  <c r="Z81" i="5"/>
  <c r="Z75" i="5"/>
  <c r="Z59" i="5"/>
  <c r="P59" i="5"/>
  <c r="L83" i="5"/>
  <c r="AG83" i="5"/>
  <c r="M83" i="5"/>
  <c r="P53" i="5"/>
  <c r="Q53" i="5" s="1"/>
  <c r="Q43" i="5" s="1"/>
  <c r="Z53" i="5"/>
  <c r="AA53" i="5" s="1"/>
  <c r="AA43" i="5" s="1"/>
  <c r="G13" i="5"/>
  <c r="E3" i="5" s="1"/>
  <c r="H3" i="5" s="1"/>
  <c r="E44" i="5"/>
  <c r="F44" i="5" s="1"/>
  <c r="D53" i="5"/>
  <c r="AJ53" i="5"/>
  <c r="AK53" i="5" s="1"/>
  <c r="AK43" i="5" s="1"/>
  <c r="Y68" i="5"/>
  <c r="AA66" i="5"/>
  <c r="Y75" i="5"/>
  <c r="AA75" i="5" s="1"/>
  <c r="X83" i="5"/>
  <c r="AA74" i="5"/>
  <c r="Q66" i="5"/>
  <c r="O68" i="5"/>
  <c r="F52" i="5"/>
  <c r="G75" i="5"/>
  <c r="G76" i="5" s="1"/>
  <c r="G77" i="5" s="1"/>
  <c r="G78" i="5" s="1"/>
  <c r="G79" i="5" s="1"/>
  <c r="G80" i="5" s="1"/>
  <c r="G81" i="5" s="1"/>
  <c r="G82" i="5" s="1"/>
  <c r="E68" i="5"/>
  <c r="G59" i="5"/>
  <c r="O83" i="5"/>
  <c r="Q74" i="5"/>
  <c r="AI83" i="5"/>
  <c r="AK74" i="5"/>
  <c r="F83" i="5"/>
  <c r="G83" i="5" s="1"/>
  <c r="G28" i="5"/>
  <c r="E4" i="5" s="1"/>
  <c r="AI68" i="5"/>
  <c r="W83" i="5"/>
  <c r="E83" i="5"/>
  <c r="F59" i="5"/>
  <c r="F68" i="5" s="1"/>
  <c r="G68" i="5" s="1"/>
  <c r="AA81" i="5"/>
  <c r="Z76" i="5"/>
  <c r="Z77" i="5"/>
  <c r="Z82" i="5"/>
  <c r="Q81" i="5"/>
  <c r="P80" i="5"/>
  <c r="P77" i="5"/>
  <c r="P81" i="5"/>
  <c r="V83" i="4"/>
  <c r="AI68" i="4"/>
  <c r="P81" i="4"/>
  <c r="P82" i="4"/>
  <c r="F53" i="4"/>
  <c r="G53" i="4" s="1"/>
  <c r="G29" i="4"/>
  <c r="E38" i="4"/>
  <c r="Q66" i="4"/>
  <c r="P59" i="4"/>
  <c r="Y74" i="4"/>
  <c r="AJ53" i="4"/>
  <c r="AK53" i="4" s="1"/>
  <c r="AK43" i="4" s="1"/>
  <c r="E53" i="4"/>
  <c r="G44" i="4"/>
  <c r="Q81" i="4"/>
  <c r="P80" i="4"/>
  <c r="P77" i="4"/>
  <c r="P75" i="4"/>
  <c r="P79" i="4"/>
  <c r="G15" i="4"/>
  <c r="G16" i="4" s="1"/>
  <c r="G17" i="4" s="1"/>
  <c r="G18" i="4" s="1"/>
  <c r="G19" i="4" s="1"/>
  <c r="G20" i="4" s="1"/>
  <c r="G21" i="4" s="1"/>
  <c r="G22" i="4" s="1"/>
  <c r="AA65" i="4"/>
  <c r="Z59" i="4"/>
  <c r="O83" i="4"/>
  <c r="Q74" i="4"/>
  <c r="Z53" i="4"/>
  <c r="AA53" i="4" s="1"/>
  <c r="AA43" i="4" s="1"/>
  <c r="AF83" i="4"/>
  <c r="F65" i="4"/>
  <c r="F29" i="4"/>
  <c r="F38" i="4" s="1"/>
  <c r="G38" i="4" s="1"/>
  <c r="AI83" i="4"/>
  <c r="AK74" i="4"/>
  <c r="E83" i="4"/>
  <c r="G74" i="4"/>
  <c r="F74" i="4"/>
  <c r="F83" i="4" s="1"/>
  <c r="G83" i="4" s="1"/>
  <c r="P53" i="4"/>
  <c r="Q53" i="4" s="1"/>
  <c r="Q43" i="4" s="1"/>
  <c r="AK80" i="4"/>
  <c r="AJ77" i="4"/>
  <c r="AJ76" i="4"/>
  <c r="AJ75" i="4"/>
  <c r="AJ81" i="4"/>
  <c r="AJ78" i="4"/>
  <c r="AJ80" i="4"/>
  <c r="AJ82" i="4"/>
  <c r="AJ79" i="4"/>
  <c r="AJ74" i="4"/>
  <c r="O68" i="4"/>
  <c r="Q59" i="4"/>
  <c r="P76" i="4"/>
  <c r="E68" i="4"/>
  <c r="G59" i="4"/>
  <c r="F59" i="4"/>
  <c r="AA80" i="4"/>
  <c r="Z79" i="4"/>
  <c r="Z74" i="4"/>
  <c r="Z75" i="4"/>
  <c r="Z77" i="4"/>
  <c r="Z82" i="4"/>
  <c r="Z80" i="4"/>
  <c r="Z81" i="4"/>
  <c r="Z78" i="4"/>
  <c r="Z76" i="4"/>
  <c r="L83" i="4"/>
  <c r="Y68" i="4"/>
  <c r="AK74" i="2"/>
  <c r="AI83" i="2"/>
  <c r="AA67" i="2"/>
  <c r="AA82" i="2"/>
  <c r="AA59" i="2"/>
  <c r="Y68" i="2"/>
  <c r="Y74" i="2"/>
  <c r="V83" i="2"/>
  <c r="E7" i="7" l="1"/>
  <c r="F7" i="7"/>
  <c r="G7" i="7"/>
  <c r="E6" i="7"/>
  <c r="G6" i="7"/>
  <c r="H6" i="7"/>
  <c r="F6" i="7"/>
  <c r="G43" i="7"/>
  <c r="F6" i="6"/>
  <c r="K6" i="6" s="1"/>
  <c r="H6" i="6"/>
  <c r="E5" i="6"/>
  <c r="F5" i="6"/>
  <c r="G5" i="6"/>
  <c r="H5" i="6"/>
  <c r="I7" i="6"/>
  <c r="K7" i="6"/>
  <c r="J7" i="6"/>
  <c r="K3" i="6"/>
  <c r="I3" i="6"/>
  <c r="J3" i="6"/>
  <c r="J4" i="6"/>
  <c r="I4" i="6"/>
  <c r="K4" i="6"/>
  <c r="AJ83" i="5"/>
  <c r="AK83" i="5" s="1"/>
  <c r="Y83" i="5"/>
  <c r="Z83" i="5"/>
  <c r="AA83" i="5" s="1"/>
  <c r="G3" i="5"/>
  <c r="Z68" i="5"/>
  <c r="AA68" i="5" s="1"/>
  <c r="AA58" i="5" s="1"/>
  <c r="F3" i="5"/>
  <c r="H4" i="5"/>
  <c r="P68" i="5"/>
  <c r="Q68" i="5" s="1"/>
  <c r="Q58" i="5" s="1"/>
  <c r="P83" i="5"/>
  <c r="Q83" i="5" s="1"/>
  <c r="Q73" i="5" s="1"/>
  <c r="G60" i="5"/>
  <c r="G61" i="5" s="1"/>
  <c r="G62" i="5" s="1"/>
  <c r="G63" i="5" s="1"/>
  <c r="G64" i="5" s="1"/>
  <c r="G65" i="5" s="1"/>
  <c r="G66" i="5" s="1"/>
  <c r="G67" i="5" s="1"/>
  <c r="F53" i="5"/>
  <c r="G53" i="5" s="1"/>
  <c r="AA73" i="5"/>
  <c r="F4" i="5"/>
  <c r="AK73" i="5"/>
  <c r="G73" i="5"/>
  <c r="E7" i="5" s="1"/>
  <c r="E53" i="5"/>
  <c r="G44" i="5"/>
  <c r="G4" i="5"/>
  <c r="F68" i="4"/>
  <c r="G68" i="4" s="1"/>
  <c r="P83" i="4"/>
  <c r="Q83" i="4" s="1"/>
  <c r="AJ83" i="4"/>
  <c r="AK83" i="4" s="1"/>
  <c r="AK73" i="4" s="1"/>
  <c r="G30" i="4"/>
  <c r="G31" i="4" s="1"/>
  <c r="G32" i="4" s="1"/>
  <c r="G33" i="4" s="1"/>
  <c r="G34" i="4" s="1"/>
  <c r="G35" i="4" s="1"/>
  <c r="G36" i="4" s="1"/>
  <c r="G37" i="4" s="1"/>
  <c r="G75" i="4"/>
  <c r="G76" i="4" s="1"/>
  <c r="G77" i="4" s="1"/>
  <c r="G78" i="4" s="1"/>
  <c r="G79" i="4" s="1"/>
  <c r="G80" i="4" s="1"/>
  <c r="G81" i="4" s="1"/>
  <c r="G82" i="4" s="1"/>
  <c r="Q73" i="4"/>
  <c r="P68" i="4"/>
  <c r="Q68" i="4" s="1"/>
  <c r="Q58" i="4" s="1"/>
  <c r="Z83" i="4"/>
  <c r="AA83" i="4" s="1"/>
  <c r="G60" i="4"/>
  <c r="G61" i="4" s="1"/>
  <c r="G62" i="4" s="1"/>
  <c r="G63" i="4" s="1"/>
  <c r="G64" i="4" s="1"/>
  <c r="G65" i="4" s="1"/>
  <c r="G66" i="4" s="1"/>
  <c r="G67" i="4" s="1"/>
  <c r="Z68" i="4"/>
  <c r="AA68" i="4" s="1"/>
  <c r="AA58" i="4" s="1"/>
  <c r="Y83" i="4"/>
  <c r="AA74" i="4"/>
  <c r="G13" i="4"/>
  <c r="G45" i="4"/>
  <c r="G46" i="4" s="1"/>
  <c r="G47" i="4" s="1"/>
  <c r="G48" i="4" s="1"/>
  <c r="G49" i="4" s="1"/>
  <c r="G50" i="4" s="1"/>
  <c r="G51" i="4" s="1"/>
  <c r="G52" i="4" s="1"/>
  <c r="AA74" i="2"/>
  <c r="Y83" i="2"/>
  <c r="I6" i="6" l="1"/>
  <c r="E5" i="7"/>
  <c r="F5" i="7"/>
  <c r="G5" i="7"/>
  <c r="H5" i="7"/>
  <c r="K6" i="7"/>
  <c r="J6" i="7"/>
  <c r="I6" i="7"/>
  <c r="I7" i="7"/>
  <c r="K7" i="7"/>
  <c r="J7" i="7"/>
  <c r="J6" i="6"/>
  <c r="K5" i="6"/>
  <c r="I5" i="6"/>
  <c r="J5" i="6"/>
  <c r="G7" i="5"/>
  <c r="G45" i="5"/>
  <c r="G46" i="5" s="1"/>
  <c r="G47" i="5" s="1"/>
  <c r="G48" i="5" s="1"/>
  <c r="G49" i="5" s="1"/>
  <c r="G50" i="5" s="1"/>
  <c r="G51" i="5" s="1"/>
  <c r="G52" i="5" s="1"/>
  <c r="H7" i="5"/>
  <c r="G58" i="5"/>
  <c r="F7" i="5"/>
  <c r="AA73" i="4"/>
  <c r="G28" i="4"/>
  <c r="F4" i="4" s="1"/>
  <c r="G43" i="4"/>
  <c r="E5" i="4" s="1"/>
  <c r="G58" i="4"/>
  <c r="E6" i="4" s="1"/>
  <c r="G73" i="4"/>
  <c r="E7" i="4" s="1"/>
  <c r="E3" i="4"/>
  <c r="H3" i="4" s="1"/>
  <c r="G3" i="4"/>
  <c r="F3" i="4"/>
  <c r="E4" i="4"/>
  <c r="H4" i="4"/>
  <c r="G4" i="4"/>
  <c r="K7" i="5" l="1"/>
  <c r="J7" i="5"/>
  <c r="I7" i="5"/>
  <c r="K5" i="7"/>
  <c r="J5" i="7"/>
  <c r="I5" i="7"/>
  <c r="E6" i="5"/>
  <c r="F6" i="5"/>
  <c r="G6" i="5"/>
  <c r="G43" i="5"/>
  <c r="F5" i="4"/>
  <c r="G5" i="4"/>
  <c r="H5" i="4"/>
  <c r="F6" i="4"/>
  <c r="F7" i="4"/>
  <c r="H7" i="4"/>
  <c r="G7" i="4"/>
  <c r="G6" i="4"/>
  <c r="K7" i="4" l="1"/>
  <c r="J7" i="4"/>
  <c r="I7" i="4"/>
  <c r="E5" i="5"/>
  <c r="F5" i="5"/>
  <c r="H5" i="5"/>
  <c r="G5" i="5"/>
  <c r="O23" i="2" l="1"/>
  <c r="O15" i="2"/>
  <c r="O16" i="2"/>
  <c r="O17" i="2"/>
  <c r="O18" i="2"/>
  <c r="O19" i="2"/>
  <c r="O20" i="2"/>
  <c r="O21" i="2"/>
  <c r="O22" i="2"/>
  <c r="N23" i="2"/>
  <c r="M23" i="2"/>
  <c r="L23" i="2"/>
  <c r="K23" i="2"/>
  <c r="J23" i="2"/>
  <c r="C23" i="2"/>
  <c r="D3" i="2" s="1"/>
  <c r="D4" i="2" s="1"/>
  <c r="D5" i="2" s="1"/>
  <c r="D6" i="2" s="1"/>
  <c r="D7" i="2" s="1"/>
  <c r="B5" i="2"/>
  <c r="B4" i="2"/>
  <c r="B3" i="2"/>
  <c r="B15" i="2"/>
  <c r="B16" i="2"/>
  <c r="B17" i="2"/>
  <c r="B18" i="2"/>
  <c r="B19" i="2"/>
  <c r="B20" i="2"/>
  <c r="B21" i="2"/>
  <c r="B22" i="2"/>
  <c r="B14" i="2"/>
  <c r="B23" i="2" s="1"/>
  <c r="C4" i="2"/>
  <c r="C5" i="2" s="1"/>
  <c r="C60" i="2" l="1"/>
  <c r="C66" i="2"/>
  <c r="C61" i="2"/>
  <c r="C63" i="2"/>
  <c r="C65" i="2"/>
  <c r="C67" i="2"/>
  <c r="C64" i="2"/>
  <c r="C59" i="2"/>
  <c r="C68" i="2" s="1"/>
  <c r="C62" i="2"/>
  <c r="C77" i="2"/>
  <c r="C81" i="2"/>
  <c r="C80" i="2"/>
  <c r="C78" i="2"/>
  <c r="C82" i="2"/>
  <c r="C75" i="2"/>
  <c r="C79" i="2"/>
  <c r="C74" i="2"/>
  <c r="C76" i="2"/>
  <c r="B7" i="2"/>
  <c r="P16" i="2"/>
  <c r="P20" i="2"/>
  <c r="P22" i="2"/>
  <c r="P19" i="2"/>
  <c r="AJ14" i="2"/>
  <c r="P17" i="2"/>
  <c r="P21" i="2"/>
  <c r="P23" i="2" s="1"/>
  <c r="Q23" i="2" s="1"/>
  <c r="Q13" i="2" s="1"/>
  <c r="P18" i="2"/>
  <c r="P15" i="2"/>
  <c r="P14" i="2"/>
  <c r="AJ18" i="2"/>
  <c r="AJ19" i="2"/>
  <c r="AJ20" i="2"/>
  <c r="AJ15" i="2"/>
  <c r="Z15" i="2"/>
  <c r="AJ21" i="2"/>
  <c r="AJ16" i="2"/>
  <c r="Z21" i="2"/>
  <c r="Z20" i="2"/>
  <c r="Z18" i="2"/>
  <c r="AJ17" i="2"/>
  <c r="Z17" i="2"/>
  <c r="Z16" i="2"/>
  <c r="Z14" i="2"/>
  <c r="AJ22" i="2"/>
  <c r="Z22" i="2"/>
  <c r="Z19" i="2"/>
  <c r="D20" i="2"/>
  <c r="F35" i="2"/>
  <c r="D30" i="2"/>
  <c r="D32" i="2"/>
  <c r="E32" i="2" s="1"/>
  <c r="D31" i="2"/>
  <c r="E31" i="2" s="1"/>
  <c r="AJ33" i="2"/>
  <c r="AJ31" i="2"/>
  <c r="Z36" i="2"/>
  <c r="Z33" i="2"/>
  <c r="Z35" i="2"/>
  <c r="P30" i="2"/>
  <c r="P33" i="2"/>
  <c r="D36" i="2"/>
  <c r="E36" i="2" s="1"/>
  <c r="P34" i="2"/>
  <c r="D33" i="2"/>
  <c r="E33" i="2" s="1"/>
  <c r="F33" i="2" s="1"/>
  <c r="AJ36" i="2"/>
  <c r="AJ29" i="2"/>
  <c r="AJ38" i="2" s="1"/>
  <c r="AK38" i="2" s="1"/>
  <c r="AK28" i="2" s="1"/>
  <c r="Z30" i="2"/>
  <c r="Z37" i="2"/>
  <c r="P32" i="2"/>
  <c r="P37" i="2"/>
  <c r="Z32" i="2"/>
  <c r="Z34" i="2"/>
  <c r="D37" i="2"/>
  <c r="E37" i="2" s="1"/>
  <c r="F37" i="2" s="1"/>
  <c r="AJ30" i="2"/>
  <c r="D29" i="2"/>
  <c r="AJ32" i="2"/>
  <c r="AJ34" i="2"/>
  <c r="Z29" i="2"/>
  <c r="P31" i="2"/>
  <c r="P36" i="2"/>
  <c r="P29" i="2"/>
  <c r="D34" i="2"/>
  <c r="E34" i="2" s="1"/>
  <c r="D35" i="2"/>
  <c r="E35" i="2" s="1"/>
  <c r="AJ37" i="2"/>
  <c r="AJ35" i="2"/>
  <c r="Z31" i="2"/>
  <c r="P35" i="2"/>
  <c r="D14" i="2"/>
  <c r="E14" i="2" s="1"/>
  <c r="G14" i="2" s="1"/>
  <c r="D19" i="2"/>
  <c r="E19" i="2" s="1"/>
  <c r="D15" i="2"/>
  <c r="E15" i="2" s="1"/>
  <c r="D16" i="2"/>
  <c r="D45" i="2"/>
  <c r="F48" i="2"/>
  <c r="D52" i="2"/>
  <c r="E52" i="2" s="1"/>
  <c r="D50" i="2"/>
  <c r="E50" i="2" s="1"/>
  <c r="D46" i="2"/>
  <c r="E46" i="2" s="1"/>
  <c r="D49" i="2"/>
  <c r="E49" i="2" s="1"/>
  <c r="F52" i="2"/>
  <c r="D47" i="2"/>
  <c r="E47" i="2" s="1"/>
  <c r="F47" i="2" s="1"/>
  <c r="D48" i="2"/>
  <c r="E48" i="2" s="1"/>
  <c r="D51" i="2"/>
  <c r="E51" i="2" s="1"/>
  <c r="F51" i="2" s="1"/>
  <c r="P48" i="2"/>
  <c r="P51" i="2"/>
  <c r="AJ46" i="2"/>
  <c r="AJ51" i="2"/>
  <c r="AJ47" i="2"/>
  <c r="P45" i="2"/>
  <c r="P52" i="2"/>
  <c r="AJ50" i="2"/>
  <c r="AJ49" i="2"/>
  <c r="AJ45" i="2"/>
  <c r="P50" i="2"/>
  <c r="AJ52" i="2"/>
  <c r="D44" i="2"/>
  <c r="P46" i="2"/>
  <c r="P44" i="2"/>
  <c r="P49" i="2"/>
  <c r="AJ44" i="2"/>
  <c r="AJ48" i="2"/>
  <c r="F50" i="2"/>
  <c r="P47" i="2"/>
  <c r="F46" i="2"/>
  <c r="Z52" i="2"/>
  <c r="Z49" i="2"/>
  <c r="Z44" i="2"/>
  <c r="Z53" i="2" s="1"/>
  <c r="AA53" i="2" s="1"/>
  <c r="AA43" i="2" s="1"/>
  <c r="Z50" i="2"/>
  <c r="Z45" i="2"/>
  <c r="Z51" i="2"/>
  <c r="Z48" i="2"/>
  <c r="Z47" i="2"/>
  <c r="Z46" i="2"/>
  <c r="D22" i="2"/>
  <c r="E22" i="2" s="1"/>
  <c r="D18" i="2"/>
  <c r="E18" i="2" s="1"/>
  <c r="D21" i="2"/>
  <c r="E21" i="2" s="1"/>
  <c r="D17" i="2"/>
  <c r="E17" i="2" s="1"/>
  <c r="G15" i="2"/>
  <c r="F17" i="2"/>
  <c r="F22" i="2"/>
  <c r="F18" i="2"/>
  <c r="F14" i="2"/>
  <c r="B6" i="2"/>
  <c r="C83" i="2" l="1"/>
  <c r="D65" i="2"/>
  <c r="E65" i="2" s="1"/>
  <c r="D61" i="2"/>
  <c r="F65" i="2"/>
  <c r="D66" i="2"/>
  <c r="E66" i="2" s="1"/>
  <c r="D64" i="2"/>
  <c r="E64" i="2" s="1"/>
  <c r="D67" i="2"/>
  <c r="E67" i="2" s="1"/>
  <c r="P59" i="2"/>
  <c r="D59" i="2"/>
  <c r="D62" i="2"/>
  <c r="E62" i="2" s="1"/>
  <c r="D60" i="2"/>
  <c r="F64" i="2"/>
  <c r="D63" i="2"/>
  <c r="E63" i="2" s="1"/>
  <c r="P68" i="2"/>
  <c r="Q68" i="2" s="1"/>
  <c r="Q58" i="2" s="1"/>
  <c r="Z59" i="2"/>
  <c r="F21" i="2"/>
  <c r="AJ53" i="2"/>
  <c r="AK53" i="2" s="1"/>
  <c r="AK43" i="2" s="1"/>
  <c r="E44" i="2"/>
  <c r="D53" i="2"/>
  <c r="E45" i="2"/>
  <c r="F45" i="2" s="1"/>
  <c r="F31" i="2"/>
  <c r="F36" i="2"/>
  <c r="E16" i="2"/>
  <c r="E23" i="2" s="1"/>
  <c r="P38" i="2"/>
  <c r="Q38" i="2" s="1"/>
  <c r="Q28" i="2" s="1"/>
  <c r="E30" i="2"/>
  <c r="F30" i="2" s="1"/>
  <c r="F20" i="2"/>
  <c r="E20" i="2"/>
  <c r="AJ23" i="2"/>
  <c r="AK23" i="2" s="1"/>
  <c r="AK13" i="2" s="1"/>
  <c r="Z38" i="2"/>
  <c r="AA38" i="2" s="1"/>
  <c r="AA28" i="2" s="1"/>
  <c r="D23" i="2"/>
  <c r="F19" i="2"/>
  <c r="P53" i="2"/>
  <c r="Q53" i="2" s="1"/>
  <c r="Q43" i="2" s="1"/>
  <c r="F49" i="2"/>
  <c r="E29" i="2"/>
  <c r="D38" i="2"/>
  <c r="F34" i="2"/>
  <c r="F32" i="2"/>
  <c r="F15" i="2"/>
  <c r="Z23" i="2"/>
  <c r="AA23" i="2" s="1"/>
  <c r="AA13" i="2" s="1"/>
  <c r="D74" i="2"/>
  <c r="D75" i="2"/>
  <c r="D77" i="2"/>
  <c r="E77" i="2" s="1"/>
  <c r="D80" i="2"/>
  <c r="E80" i="2" s="1"/>
  <c r="D78" i="2"/>
  <c r="E78" i="2" s="1"/>
  <c r="P81" i="2"/>
  <c r="P76" i="2"/>
  <c r="P74" i="2"/>
  <c r="D81" i="2"/>
  <c r="E81" i="2" s="1"/>
  <c r="P75" i="2"/>
  <c r="P78" i="2"/>
  <c r="P80" i="2"/>
  <c r="D76" i="2"/>
  <c r="D79" i="2"/>
  <c r="E79" i="2" s="1"/>
  <c r="D82" i="2"/>
  <c r="E82" i="2" s="1"/>
  <c r="P79" i="2"/>
  <c r="P82" i="2"/>
  <c r="P77" i="2"/>
  <c r="AJ80" i="2"/>
  <c r="AJ79" i="2"/>
  <c r="AJ74" i="2"/>
  <c r="AJ75" i="2"/>
  <c r="AJ76" i="2"/>
  <c r="AJ82" i="2"/>
  <c r="AJ78" i="2"/>
  <c r="AJ77" i="2"/>
  <c r="AJ81" i="2"/>
  <c r="Z75" i="2"/>
  <c r="Z80" i="2"/>
  <c r="Z77" i="2"/>
  <c r="Z79" i="2"/>
  <c r="Z78" i="2"/>
  <c r="Z82" i="2"/>
  <c r="Z81" i="2"/>
  <c r="Z76" i="2"/>
  <c r="Z74" i="2"/>
  <c r="F77" i="2" l="1"/>
  <c r="F78" i="2"/>
  <c r="F80" i="2"/>
  <c r="F63" i="2"/>
  <c r="AJ83" i="2"/>
  <c r="AK83" i="2" s="1"/>
  <c r="AK73" i="2" s="1"/>
  <c r="P83" i="2"/>
  <c r="Q83" i="2" s="1"/>
  <c r="Q73" i="2" s="1"/>
  <c r="E75" i="2"/>
  <c r="F75" i="2" s="1"/>
  <c r="E38" i="2"/>
  <c r="G29" i="2"/>
  <c r="E60" i="2"/>
  <c r="F60" i="2" s="1"/>
  <c r="Z83" i="2"/>
  <c r="AA83" i="2" s="1"/>
  <c r="AA73" i="2" s="1"/>
  <c r="E76" i="2"/>
  <c r="F76" i="2" s="1"/>
  <c r="F16" i="2"/>
  <c r="F23" i="2" s="1"/>
  <c r="G23" i="2" s="1"/>
  <c r="E61" i="2"/>
  <c r="F61" i="2" s="1"/>
  <c r="F29" i="2"/>
  <c r="F38" i="2" s="1"/>
  <c r="G38" i="2" s="1"/>
  <c r="F82" i="2"/>
  <c r="F79" i="2"/>
  <c r="F81" i="2"/>
  <c r="E74" i="2"/>
  <c r="D83" i="2"/>
  <c r="Z68" i="2"/>
  <c r="AA68" i="2" s="1"/>
  <c r="AA58" i="2" s="1"/>
  <c r="F62" i="2"/>
  <c r="F66" i="2"/>
  <c r="F67" i="2"/>
  <c r="G44" i="2"/>
  <c r="E53" i="2"/>
  <c r="F44" i="2"/>
  <c r="F53" i="2" s="1"/>
  <c r="G53" i="2" s="1"/>
  <c r="E59" i="2"/>
  <c r="D68" i="2"/>
  <c r="G30" i="2" l="1"/>
  <c r="G31" i="2" s="1"/>
  <c r="G32" i="2" s="1"/>
  <c r="G33" i="2" s="1"/>
  <c r="G34" i="2" s="1"/>
  <c r="G35" i="2" s="1"/>
  <c r="G36" i="2" s="1"/>
  <c r="G37" i="2" s="1"/>
  <c r="G45" i="2"/>
  <c r="G46" i="2" s="1"/>
  <c r="G47" i="2" s="1"/>
  <c r="G48" i="2" s="1"/>
  <c r="G49" i="2" s="1"/>
  <c r="G50" i="2" s="1"/>
  <c r="G51" i="2" s="1"/>
  <c r="G52" i="2" s="1"/>
  <c r="G74" i="2"/>
  <c r="E83" i="2"/>
  <c r="F74" i="2"/>
  <c r="F83" i="2" s="1"/>
  <c r="G83" i="2" s="1"/>
  <c r="E68" i="2"/>
  <c r="G59" i="2"/>
  <c r="G75" i="2"/>
  <c r="G76" i="2" s="1"/>
  <c r="G77" i="2" s="1"/>
  <c r="G78" i="2" s="1"/>
  <c r="G79" i="2" s="1"/>
  <c r="G80" i="2" s="1"/>
  <c r="G81" i="2" s="1"/>
  <c r="G82" i="2" s="1"/>
  <c r="F59" i="2"/>
  <c r="F68" i="2" s="1"/>
  <c r="G68" i="2" s="1"/>
  <c r="G73" i="2" l="1"/>
  <c r="G28" i="2"/>
  <c r="G43" i="2"/>
  <c r="G60" i="2"/>
  <c r="G61" i="2" s="1"/>
  <c r="G62" i="2" s="1"/>
  <c r="G63" i="2" s="1"/>
  <c r="G64" i="2" s="1"/>
  <c r="G65" i="2" s="1"/>
  <c r="G66" i="2" s="1"/>
  <c r="G67" i="2" s="1"/>
  <c r="E5" i="2" l="1"/>
  <c r="G5" i="2"/>
  <c r="H5" i="2"/>
  <c r="F5" i="2"/>
  <c r="E4" i="2"/>
  <c r="H4" i="2"/>
  <c r="F4" i="2"/>
  <c r="G4" i="2"/>
  <c r="G7" i="2"/>
  <c r="E7" i="2"/>
  <c r="H7" i="2"/>
  <c r="F7" i="2"/>
  <c r="G58" i="2"/>
  <c r="K7" i="2" l="1"/>
  <c r="J7" i="2"/>
  <c r="I7" i="2"/>
  <c r="E6" i="2"/>
  <c r="F6" i="2"/>
  <c r="G6" i="2"/>
  <c r="G16" i="2" l="1"/>
  <c r="G17" i="2" s="1"/>
  <c r="G18" i="2" l="1"/>
  <c r="G19" i="2" s="1"/>
  <c r="G20" i="2" s="1"/>
  <c r="G21" i="2" s="1"/>
  <c r="G22" i="2" s="1"/>
  <c r="G13" i="2"/>
  <c r="E3" i="2" l="1"/>
  <c r="H3" i="2" s="1"/>
  <c r="F3" i="2"/>
  <c r="G3" i="2"/>
  <c r="AJ68" i="4"/>
  <c r="AK68" i="4" s="1"/>
  <c r="AK58" i="4" s="1"/>
  <c r="H6" i="4" s="1"/>
  <c r="AJ68" i="2"/>
  <c r="AK68" i="2" s="1"/>
  <c r="AK58" i="2" s="1"/>
  <c r="H6" i="2" s="1"/>
  <c r="AJ68" i="5"/>
  <c r="AK68" i="5" s="1"/>
  <c r="AK58" i="5" s="1"/>
  <c r="H6" i="5" s="1"/>
  <c r="I6" i="2" l="1"/>
  <c r="J6" i="2"/>
  <c r="K6" i="2"/>
  <c r="I6" i="4"/>
  <c r="K6" i="4"/>
  <c r="J6" i="4"/>
  <c r="J6" i="5"/>
  <c r="K6" i="5"/>
  <c r="I6" i="5"/>
</calcChain>
</file>

<file path=xl/sharedStrings.xml><?xml version="1.0" encoding="utf-8"?>
<sst xmlns="http://schemas.openxmlformats.org/spreadsheetml/2006/main" count="1388" uniqueCount="79">
  <si>
    <t>Base Assumptions</t>
  </si>
  <si>
    <t>Discount rate</t>
  </si>
  <si>
    <t>Asset life (years)</t>
  </si>
  <si>
    <t>Sensitivities</t>
  </si>
  <si>
    <t>Low</t>
  </si>
  <si>
    <t>High</t>
  </si>
  <si>
    <t>Cost</t>
  </si>
  <si>
    <t>Reasonable scenarios</t>
  </si>
  <si>
    <t>Scenario</t>
  </si>
  <si>
    <t>Weighting_Base</t>
  </si>
  <si>
    <t>Weighting_Fast</t>
  </si>
  <si>
    <t>Weighting_Slow</t>
  </si>
  <si>
    <t>Neutral</t>
  </si>
  <si>
    <t>Fast</t>
  </si>
  <si>
    <t>Slow</t>
  </si>
  <si>
    <t xml:space="preserve">Solution </t>
  </si>
  <si>
    <t>Name</t>
  </si>
  <si>
    <t>Year</t>
  </si>
  <si>
    <t>MVAr</t>
  </si>
  <si>
    <t>Option 1A</t>
  </si>
  <si>
    <t>KTS 220 kV</t>
  </si>
  <si>
    <t>MTS 220 kV</t>
  </si>
  <si>
    <t>Option 1B</t>
  </si>
  <si>
    <t>Option 1C</t>
  </si>
  <si>
    <t>Option 1D</t>
  </si>
  <si>
    <t>SMTS 220 kV</t>
  </si>
  <si>
    <t>Option  2</t>
  </si>
  <si>
    <t>SMTS 330 kV SynCon</t>
  </si>
  <si>
    <t>O&amp;M</t>
  </si>
  <si>
    <t>Sensitivity</t>
  </si>
  <si>
    <t>Base</t>
  </si>
  <si>
    <t>High Discount rate</t>
  </si>
  <si>
    <t>Low Discount rate</t>
  </si>
  <si>
    <t>High Cost</t>
  </si>
  <si>
    <t>Low Cost</t>
  </si>
  <si>
    <t>Cost $M (2019-2020)</t>
  </si>
  <si>
    <t>Net Benefits NPV $M</t>
  </si>
  <si>
    <t>Capital Cost</t>
  </si>
  <si>
    <t>Benefits</t>
  </si>
  <si>
    <t>Fast Change</t>
  </si>
  <si>
    <t>Slow Change</t>
  </si>
  <si>
    <t>Costs</t>
  </si>
  <si>
    <t>Total</t>
  </si>
  <si>
    <t>NPV</t>
  </si>
  <si>
    <t>Capacity MVAr</t>
  </si>
  <si>
    <t>Capital Cost $M</t>
  </si>
  <si>
    <t>O&amp;M $M</t>
  </si>
  <si>
    <t>Residual $M</t>
  </si>
  <si>
    <t>Total Cost $M</t>
  </si>
  <si>
    <t>Reduction in dispatch cost ($M)</t>
  </si>
  <si>
    <t>Reduction in start-up cost ($M)</t>
  </si>
  <si>
    <t>Gross Market Benefits ($M)</t>
  </si>
  <si>
    <t>Terminal Value ($M)</t>
  </si>
  <si>
    <t>Total Gross Market Benefits ($M)</t>
  </si>
  <si>
    <t>Annualised Cost $M</t>
  </si>
  <si>
    <t>Low cost</t>
  </si>
  <si>
    <t>Reduction in Intervention hours</t>
  </si>
  <si>
    <t>Reduction in Start-ups</t>
  </si>
  <si>
    <t>1A</t>
  </si>
  <si>
    <t>1B</t>
  </si>
  <si>
    <t>1C</t>
  </si>
  <si>
    <t>1D</t>
  </si>
  <si>
    <t>Option</t>
  </si>
  <si>
    <t>Capital Cost, $M (2019-20)</t>
  </si>
  <si>
    <t>Weighted - Net market benefit $M (NPV)</t>
  </si>
  <si>
    <t>Neutral - Net Market Benefit $M (NPV)</t>
  </si>
  <si>
    <t>Fast Change - Net Market Benefit $M (NPV)</t>
  </si>
  <si>
    <t>Slow Change - Net Market Benefit $M (NPV)</t>
  </si>
  <si>
    <t>High Discount Rate</t>
  </si>
  <si>
    <t>Low Discount Rate</t>
  </si>
  <si>
    <t>Slow Weighting</t>
  </si>
  <si>
    <t>Fast Weighting</t>
  </si>
  <si>
    <t>Reduction in dispatch cost - export ($M)</t>
  </si>
  <si>
    <t>NPV Cost $M</t>
  </si>
  <si>
    <t>Capital + O&amp;M + Outage</t>
  </si>
  <si>
    <t>Capital Cost ($M)</t>
  </si>
  <si>
    <t>Weighted net market benefits NPV ($M)</t>
  </si>
  <si>
    <t>Cost and net market benefits for base case assumptions (weighting, discount rate and cost)</t>
  </si>
  <si>
    <t>Capital +  O&amp;M Cost, $M (NPV)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</si>
</sst>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;[Red]\-&quot;$&quot;#,##0.0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_ ;\-0\ "/>
    <numFmt numFmtId="167" formatCode="_-* #,##0.0_-;\-* #,##0.0_-;_-* &quot;-&quot;??_-;_-@_-"/>
    <numFmt numFmtId="168" formatCode="0.0"/>
    <numFmt numFmtId="169" formatCode="_-* #,##0.00000_-;\-* #,##0.00000_-;_-* &quot;-&quot;??_-;_-@_-"/>
    <numFmt numFmtId="170" formatCode="_(* #,##0.00_);_(* \(#,##0.00\);_(* &quot;-&quot;??_);_(@_)"/>
    <numFmt numFmtId="171" formatCode="_-* #,##0.000_-;\-* #,##0.000_-;_-* &quot;-&quot;??_-;_-@_-"/>
    <numFmt numFmtId="172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170" fontId="1" fillId="0" borderId="0" applyFont="0" applyFill="0" applyBorder="0" applyAlignment="0" applyProtection="0"/>
  </cellStyleXfs>
  <cellXfs count="28">
    <xf numFmtId="0" fontId="0" fillId="0" borderId="0" xfId="0"/>
    <xf numFmtId="164" fontId="3" fillId="3" borderId="1" xfId="4" applyNumberFormat="1" applyBorder="1" applyAlignment="1">
      <alignment horizontal="left" wrapText="1"/>
    </xf>
    <xf numFmtId="0" fontId="3" fillId="2" borderId="2" xfId="3" applyBorder="1" applyAlignment="1">
      <alignment horizontal="center" vertical="center" wrapText="1"/>
    </xf>
    <xf numFmtId="164" fontId="4" fillId="4" borderId="3" xfId="2" applyNumberFormat="1" applyFont="1" applyFill="1" applyBorder="1"/>
    <xf numFmtId="165" fontId="4" fillId="4" borderId="3" xfId="1" applyNumberFormat="1" applyFont="1" applyFill="1" applyBorder="1"/>
    <xf numFmtId="165" fontId="4" fillId="4" borderId="3" xfId="1" quotePrefix="1" applyNumberFormat="1" applyFont="1" applyFill="1" applyBorder="1" applyAlignment="1">
      <alignment horizontal="left"/>
    </xf>
    <xf numFmtId="9" fontId="4" fillId="4" borderId="3" xfId="2" applyFont="1" applyFill="1" applyBorder="1"/>
    <xf numFmtId="165" fontId="4" fillId="4" borderId="3" xfId="1" applyNumberFormat="1" applyFont="1" applyFill="1" applyBorder="1" applyAlignment="1">
      <alignment horizontal="left"/>
    </xf>
    <xf numFmtId="166" fontId="4" fillId="4" borderId="3" xfId="1" applyNumberFormat="1" applyFont="1" applyFill="1" applyBorder="1"/>
    <xf numFmtId="167" fontId="4" fillId="4" borderId="3" xfId="1" applyNumberFormat="1" applyFont="1" applyFill="1" applyBorder="1"/>
    <xf numFmtId="0" fontId="3" fillId="3" borderId="1" xfId="4" applyBorder="1" applyAlignment="1">
      <alignment horizontal="left" wrapText="1"/>
    </xf>
    <xf numFmtId="0" fontId="3" fillId="2" borderId="1" xfId="3" applyBorder="1" applyAlignment="1">
      <alignment horizontal="center" vertical="center" wrapText="1"/>
    </xf>
    <xf numFmtId="164" fontId="4" fillId="4" borderId="3" xfId="2" applyNumberFormat="1" applyFont="1" applyFill="1" applyBorder="1" applyAlignment="1">
      <alignment horizontal="left" indent="3"/>
    </xf>
    <xf numFmtId="9" fontId="4" fillId="4" borderId="3" xfId="2" applyFont="1" applyFill="1" applyBorder="1" applyAlignment="1">
      <alignment horizontal="left" indent="3"/>
    </xf>
    <xf numFmtId="8" fontId="0" fillId="0" borderId="0" xfId="0" applyNumberFormat="1"/>
    <xf numFmtId="167" fontId="5" fillId="5" borderId="1" xfId="1" applyNumberFormat="1" applyFont="1" applyFill="1" applyBorder="1" applyAlignment="1">
      <alignment horizontal="center" vertical="center"/>
    </xf>
    <xf numFmtId="167" fontId="6" fillId="5" borderId="1" xfId="1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167" fontId="0" fillId="0" borderId="0" xfId="0" applyNumberFormat="1"/>
    <xf numFmtId="43" fontId="0" fillId="0" borderId="0" xfId="0" applyNumberFormat="1"/>
    <xf numFmtId="165" fontId="4" fillId="4" borderId="5" xfId="1" applyNumberFormat="1" applyFont="1" applyFill="1" applyBorder="1" applyAlignment="1"/>
    <xf numFmtId="165" fontId="4" fillId="4" borderId="4" xfId="1" applyNumberFormat="1" applyFont="1" applyFill="1" applyBorder="1" applyAlignment="1"/>
    <xf numFmtId="168" fontId="0" fillId="0" borderId="0" xfId="0" applyNumberFormat="1"/>
    <xf numFmtId="0" fontId="2" fillId="0" borderId="0" xfId="0" applyFont="1"/>
    <xf numFmtId="169" fontId="0" fillId="0" borderId="0" xfId="0" applyNumberFormat="1"/>
    <xf numFmtId="167" fontId="7" fillId="5" borderId="1" xfId="1" applyNumberFormat="1" applyFont="1" applyFill="1" applyBorder="1" applyAlignment="1">
      <alignment horizontal="center" vertical="center"/>
    </xf>
    <xf numFmtId="171" fontId="0" fillId="0" borderId="0" xfId="0" applyNumberFormat="1"/>
    <xf numFmtId="172" fontId="0" fillId="0" borderId="0" xfId="0" applyNumberFormat="1"/>
  </cellXfs>
  <cellStyles count="6">
    <cellStyle name="Accent1" xfId="3" builtinId="29"/>
    <cellStyle name="Accent2" xfId="4" builtinId="33"/>
    <cellStyle name="Comma" xfId="1" builtinId="3"/>
    <cellStyle name="Comma 2" xfId="5" xr:uid="{7863BA27-2296-47D7-B396-D7716FE10ABC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orking\VIC%20Planning\VNI\Cost%20benefit%20template\VNI%20Cost%20Benefit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BannabyBringFwdCost"/>
      <sheetName val="Results Summary"/>
      <sheetName val="Base Weighting Results Summary"/>
      <sheetName val="Runs"/>
      <sheetName val="PADR data"/>
      <sheetName val="Option 1 NPV"/>
      <sheetName val="Option 1 NPV smartwires"/>
      <sheetName val="Option 1a NPV"/>
      <sheetName val="Option 1a NPV smartwires"/>
      <sheetName val="Option 1b NPV"/>
      <sheetName val="Option 2 NPV"/>
      <sheetName val="Option 2 NPV smartwires"/>
      <sheetName val="Option 3 NPV"/>
      <sheetName val="Option 3b NPV"/>
      <sheetName val="SMTS F2 NPV"/>
      <sheetName val="SMTS-DDTS NPV"/>
      <sheetName val="CAN-UPP NPV"/>
      <sheetName val="CAN-UPP NPV SmartWires"/>
      <sheetName val="SYD-BANN inc NPV "/>
      <sheetName val="SYD-BANN on own NPV"/>
      <sheetName val="BANNABY BF inc NPV"/>
      <sheetName val="SMTS-DDTS 3rd inc NPV"/>
      <sheetName val="Option 1 Base"/>
      <sheetName val="Base Results Option 1"/>
      <sheetName val="Component Results Option 1"/>
      <sheetName val="Component Results Option 2"/>
      <sheetName val="Component Results Option 3"/>
      <sheetName val="Component Results Option 3b"/>
      <sheetName val="LT Results "/>
      <sheetName val="ST Results Costs Option 1"/>
      <sheetName val="ST Results Costs Option 2"/>
      <sheetName val="ST Results Outage"/>
      <sheetName val="ST Results Option 3"/>
      <sheetName val="ST Results Option 4"/>
      <sheetName val="ST Results Option 5"/>
    </sheetNames>
    <sheetDataSet>
      <sheetData sheetId="0">
        <row r="2">
          <cell r="C2">
            <v>5.8999999999999997E-2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EC61-4684-4071-8883-2445D44C2465}">
  <dimension ref="B1:F41"/>
  <sheetViews>
    <sheetView workbookViewId="0"/>
  </sheetViews>
  <sheetFormatPr defaultRowHeight="15" x14ac:dyDescent="0.25"/>
  <cols>
    <col min="2" max="2" width="23.42578125" customWidth="1"/>
    <col min="3" max="3" width="26" customWidth="1"/>
    <col min="4" max="4" width="15.85546875" customWidth="1"/>
    <col min="5" max="5" width="16.85546875" customWidth="1"/>
  </cols>
  <sheetData>
    <row r="1" spans="2:5" ht="16.5" thickTop="1" thickBot="1" x14ac:dyDescent="0.3">
      <c r="B1" s="1" t="s">
        <v>0</v>
      </c>
    </row>
    <row r="2" spans="2:5" ht="16.5" thickTop="1" thickBot="1" x14ac:dyDescent="0.3">
      <c r="B2" s="2" t="s">
        <v>1</v>
      </c>
      <c r="C2" s="3">
        <v>0.06</v>
      </c>
    </row>
    <row r="3" spans="2:5" ht="16.5" thickTop="1" thickBot="1" x14ac:dyDescent="0.3">
      <c r="B3" s="2" t="s">
        <v>2</v>
      </c>
      <c r="C3" s="4">
        <v>30</v>
      </c>
    </row>
    <row r="4" spans="2:5" ht="16.5" thickTop="1" thickBot="1" x14ac:dyDescent="0.3">
      <c r="B4" s="2" t="s">
        <v>28</v>
      </c>
      <c r="C4" s="3">
        <v>0.02</v>
      </c>
    </row>
    <row r="5" spans="2:5" ht="15.75" thickBot="1" x14ac:dyDescent="0.3"/>
    <row r="6" spans="2:5" ht="16.5" thickTop="1" thickBot="1" x14ac:dyDescent="0.3">
      <c r="B6" s="1" t="s">
        <v>3</v>
      </c>
      <c r="C6" s="2" t="s">
        <v>4</v>
      </c>
      <c r="D6" s="2" t="s">
        <v>5</v>
      </c>
    </row>
    <row r="7" spans="2:5" ht="16.5" thickTop="1" thickBot="1" x14ac:dyDescent="0.3">
      <c r="B7" s="5" t="s">
        <v>6</v>
      </c>
      <c r="C7" s="6">
        <v>0.7</v>
      </c>
      <c r="D7" s="6">
        <v>1.3</v>
      </c>
    </row>
    <row r="8" spans="2:5" ht="16.5" thickTop="1" thickBot="1" x14ac:dyDescent="0.3">
      <c r="B8" s="7" t="s">
        <v>1</v>
      </c>
      <c r="C8" s="3">
        <v>3.5000000000000003E-2</v>
      </c>
      <c r="D8" s="3">
        <v>8.5000000000000006E-2</v>
      </c>
    </row>
    <row r="9" spans="2:5" ht="16.5" thickTop="1" thickBot="1" x14ac:dyDescent="0.3"/>
    <row r="10" spans="2:5" ht="16.5" thickTop="1" thickBot="1" x14ac:dyDescent="0.3">
      <c r="B10" s="1" t="s">
        <v>7</v>
      </c>
    </row>
    <row r="11" spans="2:5" ht="16.5" thickTop="1" thickBot="1" x14ac:dyDescent="0.3">
      <c r="B11" s="2" t="s">
        <v>8</v>
      </c>
      <c r="C11" s="2" t="s">
        <v>9</v>
      </c>
      <c r="D11" s="2" t="s">
        <v>10</v>
      </c>
      <c r="E11" s="2" t="s">
        <v>11</v>
      </c>
    </row>
    <row r="12" spans="2:5" ht="15.75" thickBot="1" x14ac:dyDescent="0.3">
      <c r="B12" s="4" t="s">
        <v>12</v>
      </c>
      <c r="C12" s="6">
        <v>0.5</v>
      </c>
      <c r="D12" s="6">
        <v>0.25</v>
      </c>
      <c r="E12" s="6">
        <v>0.25</v>
      </c>
    </row>
    <row r="13" spans="2:5" ht="16.5" thickTop="1" thickBot="1" x14ac:dyDescent="0.3">
      <c r="B13" s="4" t="s">
        <v>13</v>
      </c>
      <c r="C13" s="6">
        <v>0.25</v>
      </c>
      <c r="D13" s="6">
        <v>0.5</v>
      </c>
      <c r="E13" s="6">
        <v>0.25</v>
      </c>
    </row>
    <row r="14" spans="2:5" ht="16.5" thickTop="1" thickBot="1" x14ac:dyDescent="0.3">
      <c r="B14" s="4" t="s">
        <v>14</v>
      </c>
      <c r="C14" s="6">
        <v>0.25</v>
      </c>
      <c r="D14" s="6">
        <v>0.25</v>
      </c>
      <c r="E14" s="6">
        <v>0.5</v>
      </c>
    </row>
    <row r="15" spans="2:5" ht="15.75" thickTop="1" x14ac:dyDescent="0.25"/>
    <row r="16" spans="2:5" ht="15.75" thickBot="1" x14ac:dyDescent="0.3"/>
    <row r="17" spans="2:6" ht="46.5" thickTop="1" thickBot="1" x14ac:dyDescent="0.3">
      <c r="B17" s="2" t="s">
        <v>15</v>
      </c>
      <c r="C17" s="2" t="s">
        <v>16</v>
      </c>
      <c r="D17" s="2" t="s">
        <v>17</v>
      </c>
      <c r="E17" s="2" t="s">
        <v>18</v>
      </c>
      <c r="F17" s="2" t="s">
        <v>75</v>
      </c>
    </row>
    <row r="18" spans="2:6" ht="15.75" thickBot="1" x14ac:dyDescent="0.3">
      <c r="B18" s="21" t="s">
        <v>19</v>
      </c>
      <c r="C18" s="4" t="s">
        <v>20</v>
      </c>
      <c r="D18" s="8">
        <v>2021</v>
      </c>
      <c r="E18" s="4">
        <v>100</v>
      </c>
      <c r="F18" s="9">
        <v>6.4</v>
      </c>
    </row>
    <row r="19" spans="2:6" ht="16.5" thickTop="1" thickBot="1" x14ac:dyDescent="0.3">
      <c r="B19" s="21" t="s">
        <v>19</v>
      </c>
      <c r="C19" s="4" t="s">
        <v>20</v>
      </c>
      <c r="D19" s="8">
        <v>2022</v>
      </c>
      <c r="E19" s="4">
        <v>100</v>
      </c>
      <c r="F19" s="9">
        <v>6.4</v>
      </c>
    </row>
    <row r="20" spans="2:6" ht="16.5" thickTop="1" thickBot="1" x14ac:dyDescent="0.3">
      <c r="B20" s="21" t="s">
        <v>19</v>
      </c>
      <c r="C20" s="4" t="s">
        <v>21</v>
      </c>
      <c r="D20" s="8">
        <v>2022</v>
      </c>
      <c r="E20" s="4">
        <v>100</v>
      </c>
      <c r="F20" s="9">
        <v>6.3</v>
      </c>
    </row>
    <row r="21" spans="2:6" ht="16.5" thickTop="1" thickBot="1" x14ac:dyDescent="0.3">
      <c r="B21" s="20" t="s">
        <v>22</v>
      </c>
      <c r="C21" s="4" t="s">
        <v>20</v>
      </c>
      <c r="D21" s="8">
        <v>2021</v>
      </c>
      <c r="E21" s="4">
        <v>100</v>
      </c>
      <c r="F21" s="9">
        <v>6.4</v>
      </c>
    </row>
    <row r="22" spans="2:6" ht="16.5" thickTop="1" thickBot="1" x14ac:dyDescent="0.3">
      <c r="B22" s="20" t="s">
        <v>22</v>
      </c>
      <c r="C22" s="4" t="s">
        <v>20</v>
      </c>
      <c r="D22" s="8">
        <v>2022</v>
      </c>
      <c r="E22" s="4">
        <v>100</v>
      </c>
      <c r="F22" s="9">
        <v>6.4</v>
      </c>
    </row>
    <row r="23" spans="2:6" ht="16.5" thickTop="1" thickBot="1" x14ac:dyDescent="0.3">
      <c r="B23" s="20" t="s">
        <v>22</v>
      </c>
      <c r="C23" s="4" t="s">
        <v>21</v>
      </c>
      <c r="D23" s="8">
        <v>2023</v>
      </c>
      <c r="E23" s="4">
        <v>100</v>
      </c>
      <c r="F23" s="9">
        <v>6.3</v>
      </c>
    </row>
    <row r="24" spans="2:6" ht="16.5" thickTop="1" thickBot="1" x14ac:dyDescent="0.3">
      <c r="B24" s="20" t="s">
        <v>22</v>
      </c>
      <c r="C24" s="4" t="s">
        <v>21</v>
      </c>
      <c r="D24" s="8">
        <v>2023</v>
      </c>
      <c r="E24" s="4">
        <v>100</v>
      </c>
      <c r="F24" s="9">
        <v>6.3</v>
      </c>
    </row>
    <row r="25" spans="2:6" ht="16.5" thickTop="1" thickBot="1" x14ac:dyDescent="0.3">
      <c r="B25" s="20" t="s">
        <v>23</v>
      </c>
      <c r="C25" s="4" t="s">
        <v>20</v>
      </c>
      <c r="D25" s="8">
        <v>2021</v>
      </c>
      <c r="E25" s="4">
        <v>100</v>
      </c>
      <c r="F25" s="9">
        <v>6.4</v>
      </c>
    </row>
    <row r="26" spans="2:6" ht="16.5" thickTop="1" thickBot="1" x14ac:dyDescent="0.3">
      <c r="B26" s="20" t="s">
        <v>23</v>
      </c>
      <c r="C26" s="4" t="s">
        <v>20</v>
      </c>
      <c r="D26" s="8">
        <v>2022</v>
      </c>
      <c r="E26" s="4">
        <v>100</v>
      </c>
      <c r="F26" s="9">
        <v>6.4</v>
      </c>
    </row>
    <row r="27" spans="2:6" ht="16.5" thickTop="1" thickBot="1" x14ac:dyDescent="0.3">
      <c r="B27" s="20" t="s">
        <v>23</v>
      </c>
      <c r="C27" s="4" t="s">
        <v>21</v>
      </c>
      <c r="D27" s="8">
        <v>2022</v>
      </c>
      <c r="E27" s="4">
        <v>100</v>
      </c>
      <c r="F27" s="9">
        <v>6.3</v>
      </c>
    </row>
    <row r="28" spans="2:6" ht="16.5" thickTop="1" thickBot="1" x14ac:dyDescent="0.3">
      <c r="B28" s="20" t="s">
        <v>23</v>
      </c>
      <c r="C28" s="4" t="s">
        <v>21</v>
      </c>
      <c r="D28" s="8">
        <v>2023</v>
      </c>
      <c r="E28" s="4">
        <v>100</v>
      </c>
      <c r="F28" s="9">
        <v>6.3</v>
      </c>
    </row>
    <row r="29" spans="2:6" ht="16.5" thickTop="1" thickBot="1" x14ac:dyDescent="0.3">
      <c r="B29" s="20" t="s">
        <v>23</v>
      </c>
      <c r="C29" s="4" t="s">
        <v>21</v>
      </c>
      <c r="D29" s="8">
        <v>2023</v>
      </c>
      <c r="E29" s="4">
        <v>100</v>
      </c>
      <c r="F29" s="9">
        <v>6.3</v>
      </c>
    </row>
    <row r="30" spans="2:6" ht="16.5" thickTop="1" thickBot="1" x14ac:dyDescent="0.3">
      <c r="B30" s="20" t="s">
        <v>24</v>
      </c>
      <c r="C30" s="4" t="s">
        <v>20</v>
      </c>
      <c r="D30" s="8">
        <v>2021</v>
      </c>
      <c r="E30" s="4">
        <v>100</v>
      </c>
      <c r="F30" s="9">
        <v>6.4</v>
      </c>
    </row>
    <row r="31" spans="2:6" ht="16.5" thickTop="1" thickBot="1" x14ac:dyDescent="0.3">
      <c r="B31" s="20" t="s">
        <v>24</v>
      </c>
      <c r="C31" s="4" t="s">
        <v>20</v>
      </c>
      <c r="D31" s="8">
        <v>2022</v>
      </c>
      <c r="E31" s="4">
        <v>100</v>
      </c>
      <c r="F31" s="9">
        <v>6.4</v>
      </c>
    </row>
    <row r="32" spans="2:6" ht="16.5" thickTop="1" thickBot="1" x14ac:dyDescent="0.3">
      <c r="B32" s="20" t="s">
        <v>24</v>
      </c>
      <c r="C32" s="4" t="s">
        <v>21</v>
      </c>
      <c r="D32" s="8">
        <v>2022</v>
      </c>
      <c r="E32" s="4">
        <v>100</v>
      </c>
      <c r="F32" s="9">
        <v>6.3</v>
      </c>
    </row>
    <row r="33" spans="2:6" ht="16.5" thickTop="1" thickBot="1" x14ac:dyDescent="0.3">
      <c r="B33" s="20" t="s">
        <v>24</v>
      </c>
      <c r="C33" s="4" t="s">
        <v>21</v>
      </c>
      <c r="D33" s="8">
        <v>2023</v>
      </c>
      <c r="E33" s="4">
        <v>100</v>
      </c>
      <c r="F33" s="9">
        <v>6.3</v>
      </c>
    </row>
    <row r="34" spans="2:6" ht="16.5" thickTop="1" thickBot="1" x14ac:dyDescent="0.3">
      <c r="B34" s="20" t="s">
        <v>24</v>
      </c>
      <c r="C34" s="4" t="s">
        <v>21</v>
      </c>
      <c r="D34" s="8">
        <v>2023</v>
      </c>
      <c r="E34" s="4">
        <v>100</v>
      </c>
      <c r="F34" s="9">
        <v>6.3</v>
      </c>
    </row>
    <row r="35" spans="2:6" ht="16.5" thickTop="1" thickBot="1" x14ac:dyDescent="0.3">
      <c r="B35" s="20" t="s">
        <v>24</v>
      </c>
      <c r="C35" s="4" t="s">
        <v>25</v>
      </c>
      <c r="D35" s="8">
        <v>2024</v>
      </c>
      <c r="E35" s="4">
        <v>100</v>
      </c>
      <c r="F35" s="9">
        <v>7.1</v>
      </c>
    </row>
    <row r="36" spans="2:6" ht="16.5" thickTop="1" thickBot="1" x14ac:dyDescent="0.3">
      <c r="B36" s="4" t="s">
        <v>26</v>
      </c>
      <c r="C36" s="4" t="s">
        <v>20</v>
      </c>
      <c r="D36" s="8">
        <v>2021</v>
      </c>
      <c r="E36" s="4">
        <v>100</v>
      </c>
      <c r="F36" s="9">
        <v>6.4</v>
      </c>
    </row>
    <row r="37" spans="2:6" ht="16.5" thickTop="1" thickBot="1" x14ac:dyDescent="0.3">
      <c r="B37" s="4" t="s">
        <v>26</v>
      </c>
      <c r="C37" s="4" t="s">
        <v>20</v>
      </c>
      <c r="D37" s="8">
        <v>2022</v>
      </c>
      <c r="E37" s="4">
        <v>100</v>
      </c>
      <c r="F37" s="9">
        <v>6.4</v>
      </c>
    </row>
    <row r="38" spans="2:6" ht="16.5" thickTop="1" thickBot="1" x14ac:dyDescent="0.3">
      <c r="B38" s="4" t="s">
        <v>26</v>
      </c>
      <c r="C38" s="4" t="s">
        <v>21</v>
      </c>
      <c r="D38" s="8">
        <v>2023</v>
      </c>
      <c r="E38" s="4">
        <v>100</v>
      </c>
      <c r="F38" s="9">
        <v>6.3</v>
      </c>
    </row>
    <row r="39" spans="2:6" ht="16.5" thickTop="1" thickBot="1" x14ac:dyDescent="0.3">
      <c r="B39" s="4" t="s">
        <v>26</v>
      </c>
      <c r="C39" s="4" t="s">
        <v>21</v>
      </c>
      <c r="D39" s="8">
        <v>2023</v>
      </c>
      <c r="E39" s="4">
        <v>100</v>
      </c>
      <c r="F39" s="9">
        <v>6.3</v>
      </c>
    </row>
    <row r="40" spans="2:6" ht="16.5" thickTop="1" thickBot="1" x14ac:dyDescent="0.3">
      <c r="B40" s="4" t="s">
        <v>26</v>
      </c>
      <c r="C40" s="4" t="s">
        <v>27</v>
      </c>
      <c r="D40" s="8">
        <v>2022</v>
      </c>
      <c r="E40" s="4">
        <v>100</v>
      </c>
      <c r="F40" s="9">
        <v>59.3</v>
      </c>
    </row>
    <row r="41" spans="2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A7A2-9769-4B09-A4A8-2E0F7D8E08B1}">
  <dimension ref="A1:H18"/>
  <sheetViews>
    <sheetView tabSelected="1" workbookViewId="0">
      <selection activeCell="G1" sqref="G1"/>
    </sheetView>
  </sheetViews>
  <sheetFormatPr defaultRowHeight="15" x14ac:dyDescent="0.25"/>
  <cols>
    <col min="1" max="7" width="14" customWidth="1"/>
    <col min="8" max="8" width="13.5703125" customWidth="1"/>
  </cols>
  <sheetData>
    <row r="1" spans="1:8" ht="15.75" thickBot="1" x14ac:dyDescent="0.3">
      <c r="A1" t="s">
        <v>77</v>
      </c>
    </row>
    <row r="2" spans="1:8" ht="60" customHeight="1" thickTop="1" thickBot="1" x14ac:dyDescent="0.3">
      <c r="A2" s="10" t="s">
        <v>62</v>
      </c>
      <c r="B2" s="10" t="s">
        <v>63</v>
      </c>
      <c r="C2" s="10" t="s">
        <v>78</v>
      </c>
      <c r="D2" s="10" t="s">
        <v>65</v>
      </c>
      <c r="E2" s="10" t="s">
        <v>66</v>
      </c>
      <c r="F2" s="10" t="s">
        <v>67</v>
      </c>
      <c r="G2" s="10" t="s">
        <v>64</v>
      </c>
    </row>
    <row r="3" spans="1:8" ht="16.5" thickTop="1" thickBot="1" x14ac:dyDescent="0.3">
      <c r="A3" s="11" t="s">
        <v>58</v>
      </c>
      <c r="B3" s="16">
        <f>'Option 1A'!D3</f>
        <v>19.100000000000001</v>
      </c>
      <c r="C3" s="16">
        <f>'Option 1A'!E3</f>
        <v>16.686324952813393</v>
      </c>
      <c r="D3" s="16">
        <f>'Option 1A'!F3</f>
        <v>48.236402552217825</v>
      </c>
      <c r="E3" s="16">
        <f>'Option 1A'!G3</f>
        <v>14.928017827709212</v>
      </c>
      <c r="F3" s="16">
        <f>'Option 1A'!H3</f>
        <v>144.11087828500695</v>
      </c>
      <c r="G3" s="16">
        <f>'Option 1A'!I3</f>
        <v>63.877925304287956</v>
      </c>
    </row>
    <row r="4" spans="1:8" ht="16.5" thickTop="1" thickBot="1" x14ac:dyDescent="0.3">
      <c r="A4" s="11" t="s">
        <v>59</v>
      </c>
      <c r="B4" s="16">
        <f>'Option 1B'!D3</f>
        <v>25.4</v>
      </c>
      <c r="C4" s="16">
        <f>'Option 1B'!E3</f>
        <v>21.470919199982863</v>
      </c>
      <c r="D4" s="16">
        <f>'Option 1B'!F3</f>
        <v>53.049169638834826</v>
      </c>
      <c r="E4" s="16">
        <f>'Option 1B'!G3</f>
        <v>15.097952236292851</v>
      </c>
      <c r="F4" s="16">
        <f>'Option 1B'!H3</f>
        <v>165.42842520500716</v>
      </c>
      <c r="G4" s="16">
        <f>'Option 1B'!I3</f>
        <v>71.656179179742423</v>
      </c>
    </row>
    <row r="5" spans="1:8" ht="16.5" thickTop="1" thickBot="1" x14ac:dyDescent="0.3">
      <c r="A5" s="11" t="s">
        <v>60</v>
      </c>
      <c r="B5" s="16">
        <f>'Option 1C'!D3</f>
        <v>31.700000000000003</v>
      </c>
      <c r="C5" s="16">
        <f>'Option 1C'!E3</f>
        <v>26.866312712748432</v>
      </c>
      <c r="D5" s="16">
        <f>'Option 1C'!F3</f>
        <v>53.509839077406944</v>
      </c>
      <c r="E5" s="16">
        <f>'Option 1C'!G3</f>
        <v>13.809265919152388</v>
      </c>
      <c r="F5" s="16">
        <f>'Option 1C'!H3</f>
        <v>178.90438499833192</v>
      </c>
      <c r="G5" s="16">
        <f>'Option 1C'!I3</f>
        <v>74.933332268074551</v>
      </c>
    </row>
    <row r="6" spans="1:8" ht="16.5" thickTop="1" thickBot="1" x14ac:dyDescent="0.3">
      <c r="A6" s="11" t="s">
        <v>61</v>
      </c>
      <c r="B6" s="16">
        <f>'Option 1D'!D3</f>
        <v>38.800000000000004</v>
      </c>
      <c r="C6" s="16">
        <f>'Option 1D'!E3</f>
        <v>32.277956400644413</v>
      </c>
      <c r="D6" s="16">
        <f>'Option 1D'!F3</f>
        <v>51.373424539769033</v>
      </c>
      <c r="E6" s="16">
        <f>'Option 1D'!G3</f>
        <v>10.799698636600517</v>
      </c>
      <c r="F6" s="16">
        <f>'Option 1D'!H3</f>
        <v>185.22263261749254</v>
      </c>
      <c r="G6" s="16">
        <f>'Option 1D'!I3</f>
        <v>74.692295083407771</v>
      </c>
    </row>
    <row r="7" spans="1:8" ht="16.5" thickTop="1" thickBot="1" x14ac:dyDescent="0.3">
      <c r="A7" s="11">
        <v>2</v>
      </c>
      <c r="B7" s="15">
        <f>'Option 2'!D3</f>
        <v>84.7</v>
      </c>
      <c r="C7" s="15">
        <f>'Option 2'!E3</f>
        <v>72.256131153474655</v>
      </c>
      <c r="D7" s="15">
        <f>'Option 2'!F3</f>
        <v>64.903262568120624</v>
      </c>
      <c r="E7" s="15">
        <f>'Option 2'!G3</f>
        <v>18.492684988619516</v>
      </c>
      <c r="F7" s="15">
        <f>'Option 2'!H3</f>
        <v>208.69754703693951</v>
      </c>
      <c r="G7" s="15">
        <f>'Option 2'!I3</f>
        <v>89.249189290450062</v>
      </c>
    </row>
    <row r="8" spans="1:8" ht="15.75" thickTop="1" x14ac:dyDescent="0.25"/>
    <row r="11" spans="1:8" ht="15.75" thickBot="1" x14ac:dyDescent="0.3">
      <c r="A11" t="s">
        <v>76</v>
      </c>
    </row>
    <row r="12" spans="1:8" ht="37.5" customHeight="1" thickTop="1" thickBot="1" x14ac:dyDescent="0.3">
      <c r="A12" s="10" t="s">
        <v>62</v>
      </c>
      <c r="B12" s="10" t="s">
        <v>30</v>
      </c>
      <c r="C12" s="10" t="s">
        <v>33</v>
      </c>
      <c r="D12" s="10" t="s">
        <v>34</v>
      </c>
      <c r="E12" s="10" t="s">
        <v>68</v>
      </c>
      <c r="F12" s="10" t="s">
        <v>69</v>
      </c>
      <c r="G12" s="10" t="s">
        <v>70</v>
      </c>
      <c r="H12" s="10" t="s">
        <v>71</v>
      </c>
    </row>
    <row r="13" spans="1:8" ht="16.5" thickTop="1" thickBot="1" x14ac:dyDescent="0.3">
      <c r="A13" s="11" t="s">
        <v>58</v>
      </c>
      <c r="B13" s="16">
        <f>G3</f>
        <v>63.877925304287956</v>
      </c>
      <c r="C13" s="16">
        <f>'Option 1A'!$I$6</f>
        <v>58.872027818443939</v>
      </c>
      <c r="D13" s="16">
        <f>'Option 1A'!$I$7</f>
        <v>68.883822790131973</v>
      </c>
      <c r="E13" s="16">
        <f>'Option 1A'!$I$4</f>
        <v>42.66709057412757</v>
      </c>
      <c r="F13" s="16">
        <f>'Option 1A'!$I$5</f>
        <v>98.09910231436136</v>
      </c>
      <c r="G13" s="16">
        <f>'Option 1A'!$K$3</f>
        <v>87.846544237485233</v>
      </c>
      <c r="H13" s="16">
        <f>'Option 1A'!$J$3</f>
        <v>55.550829123160796</v>
      </c>
    </row>
    <row r="14" spans="1:8" ht="16.5" thickTop="1" thickBot="1" x14ac:dyDescent="0.3">
      <c r="A14" s="11" t="s">
        <v>59</v>
      </c>
      <c r="B14" s="16">
        <f>G4</f>
        <v>71.656179179742423</v>
      </c>
      <c r="C14" s="16">
        <f>'Option 1B'!$I$6</f>
        <v>65.214903419747557</v>
      </c>
      <c r="D14" s="16">
        <f>'Option 1B'!$I$7</f>
        <v>78.097454939737275</v>
      </c>
      <c r="E14" s="16">
        <f>'Option 1B'!$I$4</f>
        <v>47.159234921321016</v>
      </c>
      <c r="F14" s="16">
        <f>'Option 1B'!$I$5</f>
        <v>111.62800649093995</v>
      </c>
      <c r="G14" s="16">
        <f>'Option 1B'!$K$3</f>
        <v>99.750993071285507</v>
      </c>
      <c r="H14" s="16">
        <f>'Option 1B'!$J$3</f>
        <v>62.168374829106924</v>
      </c>
    </row>
    <row r="15" spans="1:8" ht="16.5" thickTop="1" thickBot="1" x14ac:dyDescent="0.3">
      <c r="A15" s="11" t="s">
        <v>60</v>
      </c>
      <c r="B15" s="16">
        <f>G5</f>
        <v>74.933332268074551</v>
      </c>
      <c r="C15" s="16">
        <f>'Option 1C'!$I$6</f>
        <v>66.873438454250021</v>
      </c>
      <c r="D15" s="16">
        <f>'Option 1C'!$I$7</f>
        <v>82.993226081899081</v>
      </c>
      <c r="E15" s="16">
        <f>'Option 1C'!$I$4</f>
        <v>48.350466318007207</v>
      </c>
      <c r="F15" s="16">
        <f>'Option 1C'!$I$5</f>
        <v>118.41446274897189</v>
      </c>
      <c r="G15" s="16">
        <f>'Option 1C'!$K$3</f>
        <v>106.28196874830579</v>
      </c>
      <c r="H15" s="16">
        <f>'Option 1C'!$J$3</f>
        <v>65.008188978510901</v>
      </c>
    </row>
    <row r="16" spans="1:8" ht="16.5" thickTop="1" thickBot="1" x14ac:dyDescent="0.3">
      <c r="A16" s="11" t="s">
        <v>61</v>
      </c>
      <c r="B16" s="16">
        <f>G6</f>
        <v>74.692295083407771</v>
      </c>
      <c r="C16" s="16">
        <f>'Option 1D'!$I$6</f>
        <v>65.008908163214457</v>
      </c>
      <c r="D16" s="16">
        <f>'Option 1D'!$I$7</f>
        <v>84.375682003601113</v>
      </c>
      <c r="E16" s="16">
        <f>'Option 1D'!$I$4</f>
        <v>47.075720912322559</v>
      </c>
      <c r="F16" s="16">
        <f>'Option 1D'!$I$5</f>
        <v>120.26112972976898</v>
      </c>
      <c r="G16" s="16">
        <f>'Option 1D'!$K$3</f>
        <v>108.15459710283865</v>
      </c>
      <c r="H16" s="16">
        <f>'Option 1D'!$J$3</f>
        <v>64.548863607615658</v>
      </c>
    </row>
    <row r="17" spans="1:8" ht="16.5" thickTop="1" thickBot="1" x14ac:dyDescent="0.3">
      <c r="A17" s="11">
        <v>2</v>
      </c>
      <c r="B17" s="15">
        <f>G7</f>
        <v>89.249189290450062</v>
      </c>
      <c r="C17" s="15">
        <f>'Option 2'!$I$6</f>
        <v>67.572349944407648</v>
      </c>
      <c r="D17" s="15">
        <f>'Option 2'!$I$7</f>
        <v>110.92602863649245</v>
      </c>
      <c r="E17" s="15">
        <f>'Option 2'!$I$4</f>
        <v>50.675854864705585</v>
      </c>
      <c r="F17" s="15">
        <f>'Option 2'!$I$5</f>
        <v>153.10496118112877</v>
      </c>
      <c r="G17" s="15">
        <f>'Option 2'!$K$3</f>
        <v>125.19776040765478</v>
      </c>
      <c r="H17" s="15">
        <f>'Option 2'!$J$3</f>
        <v>77.646544895574792</v>
      </c>
    </row>
    <row r="18" spans="1:8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9901-290F-4A42-8A62-37B17D329404}">
  <dimension ref="A1:AK84"/>
  <sheetViews>
    <sheetView workbookViewId="0"/>
  </sheetViews>
  <sheetFormatPr defaultRowHeight="15" x14ac:dyDescent="0.25"/>
  <cols>
    <col min="1" max="1" width="11.5703125" customWidth="1"/>
    <col min="2" max="2" width="11" bestFit="1" customWidth="1"/>
    <col min="3" max="3" width="9.42578125" bestFit="1" customWidth="1"/>
    <col min="9" max="17" width="10.5703125" customWidth="1"/>
  </cols>
  <sheetData>
    <row r="1" spans="1:37" ht="46.5" thickTop="1" thickBot="1" x14ac:dyDescent="0.3">
      <c r="D1" s="10" t="s">
        <v>35</v>
      </c>
      <c r="E1" s="10" t="s">
        <v>73</v>
      </c>
      <c r="F1" s="10" t="s">
        <v>36</v>
      </c>
      <c r="G1" s="10" t="s">
        <v>36</v>
      </c>
      <c r="H1" s="10" t="s">
        <v>36</v>
      </c>
      <c r="I1" s="10" t="s">
        <v>36</v>
      </c>
      <c r="J1" s="10" t="s">
        <v>36</v>
      </c>
      <c r="K1" s="10" t="s">
        <v>36</v>
      </c>
    </row>
    <row r="2" spans="1:37" ht="46.5" customHeight="1" thickTop="1" thickBot="1" x14ac:dyDescent="0.3">
      <c r="A2" s="10" t="s">
        <v>29</v>
      </c>
      <c r="B2" s="10" t="s">
        <v>1</v>
      </c>
      <c r="C2" s="10" t="s">
        <v>6</v>
      </c>
      <c r="D2" s="10" t="s">
        <v>37</v>
      </c>
      <c r="E2" s="10" t="s">
        <v>74</v>
      </c>
      <c r="F2" s="10" t="s">
        <v>12</v>
      </c>
      <c r="G2" s="10" t="s">
        <v>13</v>
      </c>
      <c r="H2" s="10" t="s">
        <v>14</v>
      </c>
      <c r="I2" s="10" t="s">
        <v>9</v>
      </c>
      <c r="J2" s="10" t="s">
        <v>10</v>
      </c>
      <c r="K2" s="10" t="s">
        <v>11</v>
      </c>
    </row>
    <row r="3" spans="1:37" ht="46.5" customHeight="1" thickTop="1" thickBot="1" x14ac:dyDescent="0.3">
      <c r="A3" s="11" t="s">
        <v>30</v>
      </c>
      <c r="B3" s="12">
        <f>Inputs!C2</f>
        <v>0.06</v>
      </c>
      <c r="C3" s="13">
        <v>1</v>
      </c>
      <c r="D3" s="16">
        <f>SUM(C23)</f>
        <v>19.100000000000001</v>
      </c>
      <c r="E3" s="16">
        <f>G13</f>
        <v>16.686324952813393</v>
      </c>
      <c r="F3" s="16">
        <f>Q13-G13</f>
        <v>48.236402552217825</v>
      </c>
      <c r="G3" s="16">
        <f>AA13-G13</f>
        <v>14.928017827709212</v>
      </c>
      <c r="H3" s="16">
        <f>AK13-E3</f>
        <v>144.11087828500695</v>
      </c>
      <c r="I3" s="15">
        <f>$F3*Inputs!$C$12+$G3*Inputs!$C$13+$H3*Inputs!$C$14</f>
        <v>63.877925304287956</v>
      </c>
      <c r="J3" s="16">
        <f>$F3*Inputs!$D$12+$G3*Inputs!$D$13+$H3*Inputs!$D$14</f>
        <v>55.550829123160796</v>
      </c>
      <c r="K3" s="16">
        <f>$F3*Inputs!$E$12+$G3*Inputs!$E$13+$H3*Inputs!$E$14</f>
        <v>87.846544237485233</v>
      </c>
      <c r="M3" s="18"/>
    </row>
    <row r="4" spans="1:37" ht="46.5" customHeight="1" thickTop="1" thickBot="1" x14ac:dyDescent="0.3">
      <c r="A4" s="11" t="s">
        <v>31</v>
      </c>
      <c r="B4" s="12">
        <f>Inputs!D8</f>
        <v>8.5000000000000006E-2</v>
      </c>
      <c r="C4" s="13">
        <f>C3</f>
        <v>1</v>
      </c>
      <c r="D4" s="16">
        <f>D3</f>
        <v>19.100000000000001</v>
      </c>
      <c r="E4" s="16">
        <f>G28</f>
        <v>15.687035619284709</v>
      </c>
      <c r="F4" s="16">
        <f>Q28-G28</f>
        <v>31.276230523937507</v>
      </c>
      <c r="G4" s="16">
        <f>AA28-G28</f>
        <v>7.6097270434139066</v>
      </c>
      <c r="H4" s="16">
        <f>AK28-G28</f>
        <v>100.50617420522137</v>
      </c>
      <c r="I4" s="16">
        <f>$F4*Inputs!$C$12+$G4*Inputs!$C$13+$H4*Inputs!$C$14</f>
        <v>42.66709057412757</v>
      </c>
      <c r="J4" s="16">
        <f>$F4*Inputs!$D$12+$G4*Inputs!$D$13+$H4*Inputs!$D$14</f>
        <v>36.75046470399667</v>
      </c>
      <c r="K4" s="16">
        <f>$F4*Inputs!$E$12+$G4*Inputs!$E$13+$H4*Inputs!$E$14</f>
        <v>59.974576494448542</v>
      </c>
    </row>
    <row r="5" spans="1:37" ht="46.5" customHeight="1" thickTop="1" thickBot="1" x14ac:dyDescent="0.3">
      <c r="A5" s="11" t="s">
        <v>32</v>
      </c>
      <c r="B5" s="12">
        <f>Inputs!C8</f>
        <v>3.5000000000000003E-2</v>
      </c>
      <c r="C5" s="13">
        <f>C4</f>
        <v>1</v>
      </c>
      <c r="D5" s="16">
        <f>D4</f>
        <v>19.100000000000001</v>
      </c>
      <c r="E5" s="16">
        <f>G43</f>
        <v>17.777723661215436</v>
      </c>
      <c r="F5" s="16">
        <f>Q43-G43</f>
        <v>75.72727277112098</v>
      </c>
      <c r="G5" s="16">
        <f>AA43-G43</f>
        <v>26.977464109689048</v>
      </c>
      <c r="H5" s="16">
        <f>AK43-G43</f>
        <v>213.96439960551444</v>
      </c>
      <c r="I5" s="16">
        <f>$F5*Inputs!$C$12+$G5*Inputs!$C$13+$H5*Inputs!$C$14</f>
        <v>98.09910231436136</v>
      </c>
      <c r="J5" s="16">
        <f>$F5*Inputs!$D$12+$G5*Inputs!$D$13+$H5*Inputs!$D$14</f>
        <v>85.911650149003378</v>
      </c>
      <c r="K5" s="16">
        <f>$F5*Inputs!$E$12+$G5*Inputs!$E$13+$H5*Inputs!$E$14</f>
        <v>132.65838402295972</v>
      </c>
    </row>
    <row r="6" spans="1:37" ht="46.5" customHeight="1" thickTop="1" thickBot="1" x14ac:dyDescent="0.3">
      <c r="A6" s="11" t="s">
        <v>33</v>
      </c>
      <c r="B6" s="12">
        <f>B3</f>
        <v>0.06</v>
      </c>
      <c r="C6" s="13">
        <f>Inputs!D7</f>
        <v>1.3</v>
      </c>
      <c r="D6" s="16">
        <f t="shared" ref="D6:D7" si="0">D5</f>
        <v>19.100000000000001</v>
      </c>
      <c r="E6" s="16">
        <f>G58</f>
        <v>21.69222243865741</v>
      </c>
      <c r="F6" s="16">
        <f>Q58-G58</f>
        <v>43.230505066373809</v>
      </c>
      <c r="G6" s="16">
        <f>AA58-G58</f>
        <v>9.9221203418651953</v>
      </c>
      <c r="H6" s="16">
        <f>AK58-G58</f>
        <v>139.10498079916295</v>
      </c>
      <c r="I6" s="16">
        <f>$F6*Inputs!$C$12+$G6*Inputs!$C$13+$H6*Inputs!$C$14</f>
        <v>58.872027818443939</v>
      </c>
      <c r="J6" s="16">
        <f>$F6*Inputs!$D$12+$G6*Inputs!$D$13+$H6*Inputs!$D$14</f>
        <v>50.544931637316786</v>
      </c>
      <c r="K6" s="16">
        <f>$F6*Inputs!$E$12+$G6*Inputs!$E$13+$H6*Inputs!$E$14</f>
        <v>82.840646751641231</v>
      </c>
    </row>
    <row r="7" spans="1:37" ht="46.5" customHeight="1" thickTop="1" thickBot="1" x14ac:dyDescent="0.3">
      <c r="A7" s="11" t="s">
        <v>34</v>
      </c>
      <c r="B7" s="12">
        <f>B3</f>
        <v>0.06</v>
      </c>
      <c r="C7" s="13">
        <f>Inputs!C7</f>
        <v>0.7</v>
      </c>
      <c r="D7" s="16">
        <f t="shared" si="0"/>
        <v>19.100000000000001</v>
      </c>
      <c r="E7" s="16">
        <f>G73</f>
        <v>11.680427466969373</v>
      </c>
      <c r="F7" s="16">
        <f>Q73-G73</f>
        <v>53.242300038061842</v>
      </c>
      <c r="G7" s="16">
        <f>AA73-G73</f>
        <v>19.933915313553232</v>
      </c>
      <c r="H7" s="16">
        <f>AK73-G73</f>
        <v>149.11677577085098</v>
      </c>
      <c r="I7" s="16">
        <f>$F7*Inputs!$C$12+$G7*Inputs!$C$13+$H7*Inputs!$C$14</f>
        <v>68.883822790131973</v>
      </c>
      <c r="J7" s="16">
        <f>$F7*Inputs!$D$12+$G7*Inputs!$D$13+$H7*Inputs!$D$14</f>
        <v>60.556726609004819</v>
      </c>
      <c r="K7" s="16">
        <f>$F7*Inputs!$E$12+$G7*Inputs!$E$13+$H7*Inputs!$E$14</f>
        <v>92.852441723329264</v>
      </c>
    </row>
    <row r="8" spans="1:37" ht="15.75" thickTop="1" x14ac:dyDescent="0.25"/>
    <row r="9" spans="1:37" ht="15.75" thickBot="1" x14ac:dyDescent="0.3"/>
    <row r="10" spans="1:37" ht="16.5" thickTop="1" thickBot="1" x14ac:dyDescent="0.3">
      <c r="A10" s="1" t="s">
        <v>30</v>
      </c>
    </row>
    <row r="11" spans="1:37" ht="31.5" thickTop="1" thickBot="1" x14ac:dyDescent="0.3">
      <c r="I11" s="1" t="s">
        <v>38</v>
      </c>
      <c r="J11" s="1" t="s">
        <v>12</v>
      </c>
      <c r="L11" s="14"/>
      <c r="M11" s="14"/>
      <c r="S11" s="1" t="s">
        <v>38</v>
      </c>
      <c r="T11" s="1" t="s">
        <v>39</v>
      </c>
      <c r="V11" s="14"/>
      <c r="W11" s="14"/>
      <c r="AC11" s="1" t="s">
        <v>38</v>
      </c>
      <c r="AD11" s="1" t="s">
        <v>40</v>
      </c>
      <c r="AF11" s="14"/>
      <c r="AG11" s="14"/>
    </row>
    <row r="12" spans="1:37" ht="64.5" customHeight="1" thickTop="1" thickBot="1" x14ac:dyDescent="0.3">
      <c r="A12" s="1" t="s">
        <v>41</v>
      </c>
      <c r="B12" s="1" t="s">
        <v>44</v>
      </c>
      <c r="C12" s="1" t="s">
        <v>45</v>
      </c>
      <c r="D12" s="1" t="s">
        <v>54</v>
      </c>
      <c r="E12" s="1" t="s">
        <v>46</v>
      </c>
      <c r="F12" s="1" t="s">
        <v>47</v>
      </c>
      <c r="G12" s="1" t="s">
        <v>48</v>
      </c>
      <c r="I12" s="1" t="s">
        <v>38</v>
      </c>
      <c r="J12" s="10" t="s">
        <v>56</v>
      </c>
      <c r="K12" s="10" t="s">
        <v>57</v>
      </c>
      <c r="L12" s="10" t="s">
        <v>49</v>
      </c>
      <c r="M12" s="10" t="s">
        <v>50</v>
      </c>
      <c r="N12" s="1" t="s">
        <v>72</v>
      </c>
      <c r="O12" s="1" t="s">
        <v>51</v>
      </c>
      <c r="P12" s="1" t="s">
        <v>52</v>
      </c>
      <c r="Q12" s="1" t="s">
        <v>53</v>
      </c>
      <c r="S12" s="1" t="s">
        <v>38</v>
      </c>
      <c r="T12" s="10" t="s">
        <v>56</v>
      </c>
      <c r="U12" s="10" t="s">
        <v>57</v>
      </c>
      <c r="V12" s="10" t="s">
        <v>49</v>
      </c>
      <c r="W12" s="10" t="s">
        <v>50</v>
      </c>
      <c r="X12" s="1" t="s">
        <v>72</v>
      </c>
      <c r="Y12" s="1" t="s">
        <v>51</v>
      </c>
      <c r="Z12" s="1" t="s">
        <v>52</v>
      </c>
      <c r="AA12" s="1" t="s">
        <v>53</v>
      </c>
      <c r="AC12" s="1" t="s">
        <v>38</v>
      </c>
      <c r="AD12" s="10" t="s">
        <v>56</v>
      </c>
      <c r="AE12" s="10" t="s">
        <v>57</v>
      </c>
      <c r="AF12" s="10" t="s">
        <v>49</v>
      </c>
      <c r="AG12" s="10" t="s">
        <v>50</v>
      </c>
      <c r="AH12" s="1" t="s">
        <v>72</v>
      </c>
      <c r="AI12" s="1" t="s">
        <v>51</v>
      </c>
      <c r="AJ12" s="1" t="s">
        <v>52</v>
      </c>
      <c r="AK12" s="1" t="s">
        <v>53</v>
      </c>
    </row>
    <row r="13" spans="1:37" ht="16.5" thickTop="1" thickBot="1" x14ac:dyDescent="0.3">
      <c r="A13" s="11" t="s">
        <v>43</v>
      </c>
      <c r="B13" s="15"/>
      <c r="C13" s="15"/>
      <c r="D13" s="15"/>
      <c r="E13" s="15"/>
      <c r="F13" s="15"/>
      <c r="G13" s="15">
        <f>NPV($B$3,G14:G23)</f>
        <v>16.686324952813393</v>
      </c>
      <c r="I13" s="11" t="s">
        <v>43</v>
      </c>
      <c r="J13" s="15"/>
      <c r="K13" s="15"/>
      <c r="L13" s="15"/>
      <c r="M13" s="15"/>
      <c r="N13" s="15"/>
      <c r="O13" s="15"/>
      <c r="P13" s="15"/>
      <c r="Q13" s="15">
        <f>NPV($B$3,Q14:Q23)</f>
        <v>64.922727505031219</v>
      </c>
      <c r="S13" s="11" t="s">
        <v>43</v>
      </c>
      <c r="T13" s="15"/>
      <c r="U13" s="15"/>
      <c r="V13" s="15"/>
      <c r="W13" s="15"/>
      <c r="X13" s="15"/>
      <c r="Y13" s="15"/>
      <c r="Z13" s="15"/>
      <c r="AA13" s="15">
        <f>NPV($B$3,AA14:AA23)</f>
        <v>31.614342780522605</v>
      </c>
      <c r="AC13" s="11" t="s">
        <v>43</v>
      </c>
      <c r="AD13" s="15"/>
      <c r="AE13" s="15"/>
      <c r="AF13" s="15"/>
      <c r="AG13" s="15"/>
      <c r="AH13" s="15"/>
      <c r="AI13" s="15"/>
      <c r="AJ13" s="15"/>
      <c r="AK13" s="15">
        <f>NPV($B$3,AK14:AK23)</f>
        <v>160.79720323782036</v>
      </c>
    </row>
    <row r="14" spans="1:37" ht="16.5" thickTop="1" thickBot="1" x14ac:dyDescent="0.3">
      <c r="A14" s="11">
        <v>2020</v>
      </c>
      <c r="B14" s="17">
        <f>SUMIF(Inputs!$D$18:$D$20,'Option 1A'!$A14,Inputs!E$18:E$20)</f>
        <v>0</v>
      </c>
      <c r="C14" s="16">
        <f>SUMIF(Inputs!$D$18:$D$20,'Option 1A'!$A14,Inputs!F$18:F$20)*$C$3</f>
        <v>0</v>
      </c>
      <c r="D14" s="16">
        <f>-PMT($B$3,Inputs!$C$3,C14,0,1)</f>
        <v>0</v>
      </c>
      <c r="E14" s="16">
        <f>Inputs!$C$4*D14</f>
        <v>0</v>
      </c>
      <c r="F14" s="16">
        <f>-PV($B$3,Inputs!$C$3-($A$22-$A14+1),D14+E14,0,1)</f>
        <v>0</v>
      </c>
      <c r="G14" s="16">
        <f>E14+D14</f>
        <v>0</v>
      </c>
      <c r="I14" s="11">
        <v>2020</v>
      </c>
      <c r="J14" s="17">
        <v>0</v>
      </c>
      <c r="K14" s="17">
        <v>0</v>
      </c>
      <c r="L14" s="16">
        <v>0</v>
      </c>
      <c r="M14" s="16">
        <v>0</v>
      </c>
      <c r="N14" s="16">
        <v>0</v>
      </c>
      <c r="O14" s="16">
        <f>L14+M14+N14</f>
        <v>0</v>
      </c>
      <c r="P14" s="16">
        <f>-PV($B$3,Inputs!$C$3-($A$22-$A14+1), AVERAGE('Option 1A'!$O$20:$O$22)*$B14/$B$23,0,1)</f>
        <v>0</v>
      </c>
      <c r="Q14" s="16">
        <f>O14</f>
        <v>0</v>
      </c>
      <c r="S14" s="11">
        <v>2020</v>
      </c>
      <c r="T14" s="17">
        <v>0</v>
      </c>
      <c r="U14" s="17">
        <v>0</v>
      </c>
      <c r="V14" s="16">
        <v>0</v>
      </c>
      <c r="W14" s="16">
        <v>0</v>
      </c>
      <c r="X14" s="16">
        <v>0</v>
      </c>
      <c r="Y14" s="16">
        <f>V14+W14+X14</f>
        <v>0</v>
      </c>
      <c r="Z14" s="16">
        <f>-PV($B$3,Inputs!$C$3-($A$22-$A14+1), AVERAGE('Option 1A'!$Y$20:$Y$22)*$B14/$B$23,0,1)</f>
        <v>0</v>
      </c>
      <c r="AA14" s="16">
        <f>Y14</f>
        <v>0</v>
      </c>
      <c r="AC14" s="11">
        <v>2020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f>AF14+AG14+AH14</f>
        <v>0</v>
      </c>
      <c r="AJ14" s="16">
        <f>-PV($B$3,Inputs!$C$3-($A$22-$A14+1), AVERAGE('Option 1A'!$AI$20:$AI$22)*$B14/$B$23,0,1)</f>
        <v>0</v>
      </c>
      <c r="AK14" s="16">
        <f>AI14</f>
        <v>0</v>
      </c>
    </row>
    <row r="15" spans="1:37" ht="16.5" thickTop="1" thickBot="1" x14ac:dyDescent="0.3">
      <c r="A15" s="11">
        <v>2021</v>
      </c>
      <c r="B15" s="17">
        <f>SUMIF(Inputs!$D$18:$D$20,'Option 1A'!$A15,Inputs!E$18:E$20)</f>
        <v>100</v>
      </c>
      <c r="C15" s="16">
        <f>SUMIF(Inputs!$D$18:$D$20,'Option 1A'!$A15,Inputs!F$18:F$20)*$C$3</f>
        <v>6.4</v>
      </c>
      <c r="D15" s="16">
        <f>-PMT($B$3,Inputs!$C$3,C15,0,1)</f>
        <v>0.43863493729839831</v>
      </c>
      <c r="E15" s="16">
        <f>Inputs!$C$4*D15</f>
        <v>8.7726987459679669E-3</v>
      </c>
      <c r="F15" s="16">
        <f>-PV($B$3,Inputs!$C$3-($A$22-$A15+1),D15+E15,0,1)</f>
        <v>5.7107453474196204</v>
      </c>
      <c r="G15" s="16">
        <f>D15+E15+G14</f>
        <v>0.44740763604436629</v>
      </c>
      <c r="I15" s="11">
        <v>2021</v>
      </c>
      <c r="J15" s="17">
        <v>58</v>
      </c>
      <c r="K15" s="17">
        <v>9</v>
      </c>
      <c r="L15" s="16">
        <v>0.84078725137157462</v>
      </c>
      <c r="M15" s="16">
        <v>4.7245529299886811E-2</v>
      </c>
      <c r="N15" s="16">
        <v>0</v>
      </c>
      <c r="O15" s="16">
        <f t="shared" ref="O15:O22" si="1">L15+M15+N15</f>
        <v>0.88803278067146141</v>
      </c>
      <c r="P15" s="16">
        <f>-PV($B$3,Inputs!$C$3-($A$22-$A15+1), AVERAGE('Option 1A'!$O$20:$O$22)*$B15/$B$23,0,1)</f>
        <v>25.886419856741014</v>
      </c>
      <c r="Q15" s="16">
        <f t="shared" ref="Q15:Q22" si="2">O15</f>
        <v>0.88803278067146141</v>
      </c>
      <c r="S15" s="11">
        <v>2021</v>
      </c>
      <c r="T15" s="17">
        <v>51</v>
      </c>
      <c r="U15" s="17">
        <v>8</v>
      </c>
      <c r="V15" s="16">
        <v>0.73204675730030633</v>
      </c>
      <c r="W15" s="16">
        <v>4.1080968451841039E-2</v>
      </c>
      <c r="X15" s="16">
        <v>0</v>
      </c>
      <c r="Y15" s="16">
        <f t="shared" ref="Y15:Y22" si="3">V15+W15+X15</f>
        <v>0.77312772575214739</v>
      </c>
      <c r="Z15" s="16">
        <f>-PV($B$3,Inputs!$C$3-($A$22-$A15+1), AVERAGE('Option 1A'!$Y$20:$Y$22)*$B15/$B$23,0,1)</f>
        <v>11.688015625011984</v>
      </c>
      <c r="AA15" s="16">
        <f t="shared" ref="AA15:AA22" si="4">Y15</f>
        <v>0.77312772575214739</v>
      </c>
      <c r="AC15" s="11">
        <v>2021</v>
      </c>
      <c r="AD15" s="17">
        <v>59</v>
      </c>
      <c r="AE15" s="17">
        <v>8</v>
      </c>
      <c r="AF15" s="16">
        <v>0.75139101523257368</v>
      </c>
      <c r="AG15" s="16">
        <v>4.2687627270174895E-2</v>
      </c>
      <c r="AH15" s="16">
        <v>0</v>
      </c>
      <c r="AI15" s="16">
        <f t="shared" ref="AI15:AI22" si="5">AF15+AG15+AH15</f>
        <v>0.79407864250274862</v>
      </c>
      <c r="AJ15" s="16">
        <f>-PV($B$3,Inputs!$C$3-($A$22-$A15+1), AVERAGE('Option 1A'!$AI$20:$AI$22)*$B15/$B$23,0,1)</f>
        <v>64.139627559726989</v>
      </c>
      <c r="AK15" s="16">
        <f t="shared" ref="AK15:AK22" si="6">AI15</f>
        <v>0.79407864250274862</v>
      </c>
    </row>
    <row r="16" spans="1:37" ht="16.5" thickTop="1" thickBot="1" x14ac:dyDescent="0.3">
      <c r="A16" s="11">
        <v>2022</v>
      </c>
      <c r="B16" s="17">
        <f>SUMIF(Inputs!$D$18:$D$20,'Option 1A'!$A16,Inputs!E$18:E$20)</f>
        <v>200</v>
      </c>
      <c r="C16" s="16">
        <f>SUMIF(Inputs!$D$18:$D$20,'Option 1A'!$A16,Inputs!F$18:F$20)*$C$3</f>
        <v>12.7</v>
      </c>
      <c r="D16" s="16">
        <f>-PMT($B$3,Inputs!$C$3,C16,0,1)</f>
        <v>0.87041620370150907</v>
      </c>
      <c r="E16" s="16">
        <f>Inputs!$C$4*D16</f>
        <v>1.7408324074030181E-2</v>
      </c>
      <c r="F16" s="16">
        <f>-PV($B$3,Inputs!$C$3-($A$22-$A16+1),D16+E16,0,1)</f>
        <v>11.578636130403661</v>
      </c>
      <c r="G16" s="16">
        <f t="shared" ref="G16:G22" si="7">D16+E16+G15</f>
        <v>1.3352321638199056</v>
      </c>
      <c r="I16" s="11">
        <v>2022</v>
      </c>
      <c r="J16" s="17">
        <v>106</v>
      </c>
      <c r="K16" s="17">
        <v>15</v>
      </c>
      <c r="L16" s="16">
        <v>1.441215015936032</v>
      </c>
      <c r="M16" s="16">
        <v>8.0576136590013225E-2</v>
      </c>
      <c r="N16" s="16">
        <v>0</v>
      </c>
      <c r="O16" s="16">
        <f t="shared" si="1"/>
        <v>1.5217911525260452</v>
      </c>
      <c r="P16" s="16">
        <f>-PV($B$3,Inputs!$C$3-($A$22-$A16+1), AVERAGE('Option 1A'!$O$20:$O$22)*$B16/$B$23,0,1)</f>
        <v>52.898438323407504</v>
      </c>
      <c r="Q16" s="16">
        <f t="shared" si="2"/>
        <v>1.5217911525260452</v>
      </c>
      <c r="S16" s="11">
        <v>2022</v>
      </c>
      <c r="T16" s="17">
        <v>82</v>
      </c>
      <c r="U16" s="17">
        <v>12</v>
      </c>
      <c r="V16" s="16">
        <v>1.119912682518694</v>
      </c>
      <c r="W16" s="16">
        <v>6.2699243910133012E-2</v>
      </c>
      <c r="X16" s="16">
        <v>0</v>
      </c>
      <c r="Y16" s="16">
        <f t="shared" si="3"/>
        <v>1.1826119264288271</v>
      </c>
      <c r="Z16" s="16">
        <f>-PV($B$3,Inputs!$C$3-($A$22-$A16+1), AVERAGE('Option 1A'!$Y$20:$Y$22)*$B16/$B$23,0,1)</f>
        <v>23.884251939215748</v>
      </c>
      <c r="AA16" s="16">
        <f t="shared" si="4"/>
        <v>1.1826119264288271</v>
      </c>
      <c r="AC16" s="11">
        <v>2022</v>
      </c>
      <c r="AD16" s="17">
        <v>212</v>
      </c>
      <c r="AE16" s="17">
        <v>31</v>
      </c>
      <c r="AF16" s="16">
        <v>2.7590724937904874</v>
      </c>
      <c r="AG16" s="16">
        <v>0.15406004185870559</v>
      </c>
      <c r="AH16" s="16">
        <v>0</v>
      </c>
      <c r="AI16" s="16">
        <f t="shared" si="5"/>
        <v>2.9131325356491931</v>
      </c>
      <c r="AJ16" s="16">
        <f>-PV($B$3,Inputs!$C$3-($A$22-$A16+1), AVERAGE('Option 1A'!$AI$20:$AI$22)*$B16/$B$23,0,1)</f>
        <v>131.06818754123753</v>
      </c>
      <c r="AK16" s="16">
        <f t="shared" si="6"/>
        <v>2.9131325356491931</v>
      </c>
    </row>
    <row r="17" spans="1:37" ht="16.5" thickTop="1" thickBot="1" x14ac:dyDescent="0.3">
      <c r="A17" s="11">
        <v>2023</v>
      </c>
      <c r="B17" s="17">
        <f>SUMIF(Inputs!$D$18:$D$20,'Option 1A'!$A17,Inputs!E$18:E$20)</f>
        <v>0</v>
      </c>
      <c r="C17" s="16">
        <f>SUMIF(Inputs!$D$18:$D$20,'Option 1A'!$A17,Inputs!F$18:F$20)*$C$3</f>
        <v>0</v>
      </c>
      <c r="D17" s="16">
        <f>-PMT($B$3,Inputs!$C$3,C17,0,1)</f>
        <v>0</v>
      </c>
      <c r="E17" s="16">
        <f>Inputs!$C$4*D17</f>
        <v>0</v>
      </c>
      <c r="F17" s="16">
        <f>-PV($B$3,Inputs!$C$3-($A$22-$A17+1),D17+E17,0,1)</f>
        <v>0</v>
      </c>
      <c r="G17" s="16">
        <f t="shared" si="7"/>
        <v>1.3352321638199056</v>
      </c>
      <c r="I17" s="11">
        <v>2023</v>
      </c>
      <c r="J17" s="17">
        <v>160</v>
      </c>
      <c r="K17" s="17">
        <v>23</v>
      </c>
      <c r="L17" s="16">
        <v>2.3338242898220187</v>
      </c>
      <c r="M17" s="16">
        <v>0.12954972111513385</v>
      </c>
      <c r="N17" s="16">
        <v>0</v>
      </c>
      <c r="O17" s="16">
        <f t="shared" si="1"/>
        <v>2.4633740109371525</v>
      </c>
      <c r="P17" s="16">
        <f>-PV($B$3,Inputs!$C$3-($A$22-$A17+1), AVERAGE('Option 1A'!$O$20:$O$22)*$B17/$B$23,0,1)</f>
        <v>0</v>
      </c>
      <c r="Q17" s="16">
        <f t="shared" si="2"/>
        <v>2.4633740109371525</v>
      </c>
      <c r="S17" s="11">
        <v>2023</v>
      </c>
      <c r="T17" s="17">
        <v>103</v>
      </c>
      <c r="U17" s="17">
        <v>15</v>
      </c>
      <c r="V17" s="16">
        <v>1.4793707651753796</v>
      </c>
      <c r="W17" s="16">
        <v>8.2313249783145151E-2</v>
      </c>
      <c r="X17" s="16">
        <v>0</v>
      </c>
      <c r="Y17" s="16">
        <f t="shared" si="3"/>
        <v>1.5616840149585247</v>
      </c>
      <c r="Z17" s="16">
        <f>-PV($B$3,Inputs!$C$3-($A$22-$A17+1), AVERAGE('Option 1A'!$Y$20:$Y$22)*$B17/$B$23,0,1)</f>
        <v>0</v>
      </c>
      <c r="AA17" s="16">
        <f t="shared" si="4"/>
        <v>1.5616840149585247</v>
      </c>
      <c r="AC17" s="11">
        <v>2023</v>
      </c>
      <c r="AD17" s="17">
        <v>442</v>
      </c>
      <c r="AE17" s="17">
        <v>63</v>
      </c>
      <c r="AF17" s="16">
        <v>6.0390879997283617</v>
      </c>
      <c r="AG17" s="16">
        <v>0.32955278575320379</v>
      </c>
      <c r="AH17" s="16">
        <v>0</v>
      </c>
      <c r="AI17" s="16">
        <f t="shared" si="5"/>
        <v>6.3686407854815652</v>
      </c>
      <c r="AJ17" s="16">
        <f>-PV($B$3,Inputs!$C$3-($A$22-$A17+1), AVERAGE('Option 1A'!$AI$20:$AI$22)*$B17/$B$23,0,1)</f>
        <v>0</v>
      </c>
      <c r="AK17" s="16">
        <f t="shared" si="6"/>
        <v>6.3686407854815652</v>
      </c>
    </row>
    <row r="18" spans="1:37" ht="16.5" thickTop="1" thickBot="1" x14ac:dyDescent="0.3">
      <c r="A18" s="11">
        <v>2024</v>
      </c>
      <c r="B18" s="17">
        <f>SUMIF(Inputs!$D$18:$D$20,'Option 1A'!$A18,Inputs!E$18:E$20)</f>
        <v>0</v>
      </c>
      <c r="C18" s="16">
        <f>SUMIF(Inputs!$D$18:$D$20,'Option 1A'!$A18,Inputs!F$18:F$20)*$C$3</f>
        <v>0</v>
      </c>
      <c r="D18" s="16">
        <f>-PMT($B$3,Inputs!$C$3,C18,0,1)</f>
        <v>0</v>
      </c>
      <c r="E18" s="16">
        <f>Inputs!$C$4*D18</f>
        <v>0</v>
      </c>
      <c r="F18" s="16">
        <f>-PV($B$3,Inputs!$C$3-($A$22-$A18+1),D18+E18,0,1)</f>
        <v>0</v>
      </c>
      <c r="G18" s="16">
        <f t="shared" si="7"/>
        <v>1.3352321638199056</v>
      </c>
      <c r="I18" s="11">
        <v>2024</v>
      </c>
      <c r="J18" s="17">
        <v>237</v>
      </c>
      <c r="K18" s="17">
        <v>34</v>
      </c>
      <c r="L18" s="16">
        <v>3.5389443885263212</v>
      </c>
      <c r="M18" s="16">
        <v>0.19408414019575157</v>
      </c>
      <c r="N18" s="16">
        <v>0</v>
      </c>
      <c r="O18" s="16">
        <f t="shared" si="1"/>
        <v>3.7330285287220728</v>
      </c>
      <c r="P18" s="16">
        <f>-PV($B$3,Inputs!$C$3-($A$22-$A18+1), AVERAGE('Option 1A'!$O$20:$O$22)*$B18/$B$23,0,1)</f>
        <v>0</v>
      </c>
      <c r="Q18" s="16">
        <f t="shared" si="2"/>
        <v>3.7330285287220728</v>
      </c>
      <c r="S18" s="11">
        <v>2024</v>
      </c>
      <c r="T18" s="17">
        <v>161</v>
      </c>
      <c r="U18" s="17">
        <v>23</v>
      </c>
      <c r="V18" s="16">
        <v>2.3971952375325238</v>
      </c>
      <c r="W18" s="16">
        <v>0.131795255059932</v>
      </c>
      <c r="X18" s="16">
        <v>0</v>
      </c>
      <c r="Y18" s="16">
        <f t="shared" si="3"/>
        <v>2.528990492592456</v>
      </c>
      <c r="Z18" s="16">
        <f>-PV($B$3,Inputs!$C$3-($A$22-$A18+1), AVERAGE('Option 1A'!$Y$20:$Y$22)*$B18/$B$23,0,1)</f>
        <v>0</v>
      </c>
      <c r="AA18" s="16">
        <f t="shared" si="4"/>
        <v>2.528990492592456</v>
      </c>
      <c r="AC18" s="11">
        <v>2024</v>
      </c>
      <c r="AD18" s="17">
        <v>663</v>
      </c>
      <c r="AE18" s="17">
        <v>94</v>
      </c>
      <c r="AF18" s="16">
        <v>9.4993253982214174</v>
      </c>
      <c r="AG18" s="16">
        <v>0.50415138132858817</v>
      </c>
      <c r="AH18" s="16">
        <v>0</v>
      </c>
      <c r="AI18" s="16">
        <f t="shared" si="5"/>
        <v>10.003476779550006</v>
      </c>
      <c r="AJ18" s="16">
        <f>-PV($B$3,Inputs!$C$3-($A$22-$A18+1), AVERAGE('Option 1A'!$AI$20:$AI$22)*$B18/$B$23,0,1)</f>
        <v>0</v>
      </c>
      <c r="AK18" s="16">
        <f t="shared" si="6"/>
        <v>10.003476779550006</v>
      </c>
    </row>
    <row r="19" spans="1:37" ht="16.5" thickTop="1" thickBot="1" x14ac:dyDescent="0.3">
      <c r="A19" s="11">
        <v>2025</v>
      </c>
      <c r="B19" s="17">
        <f>SUMIF(Inputs!$D$18:$D$20,'Option 1A'!$A19,Inputs!E$18:E$20)</f>
        <v>0</v>
      </c>
      <c r="C19" s="16">
        <f>SUMIF(Inputs!$D$18:$D$20,'Option 1A'!$A19,Inputs!F$18:F$20)*$C$3</f>
        <v>0</v>
      </c>
      <c r="D19" s="16">
        <f>-PMT($B$3,Inputs!$C$3,C19,0,1)</f>
        <v>0</v>
      </c>
      <c r="E19" s="16">
        <f>Inputs!$C$4*D19</f>
        <v>0</v>
      </c>
      <c r="F19" s="16">
        <f>-PV($B$3,Inputs!$C$3-($A$22-$A19+1),D19+E19,0,1)</f>
        <v>0</v>
      </c>
      <c r="G19" s="16">
        <f t="shared" si="7"/>
        <v>1.3352321638199056</v>
      </c>
      <c r="I19" s="11">
        <v>2025</v>
      </c>
      <c r="J19" s="17">
        <v>244</v>
      </c>
      <c r="K19" s="17">
        <v>35</v>
      </c>
      <c r="L19" s="16">
        <v>3.6494300983381618</v>
      </c>
      <c r="M19" s="16">
        <v>0.19686649013511562</v>
      </c>
      <c r="N19" s="16">
        <v>0</v>
      </c>
      <c r="O19" s="16">
        <f t="shared" si="1"/>
        <v>3.8462965884732774</v>
      </c>
      <c r="P19" s="16">
        <f>-PV($B$3,Inputs!$C$3-($A$22-$A19+1), AVERAGE('Option 1A'!$O$20:$O$22)*$B19/$B$23,0,1)</f>
        <v>0</v>
      </c>
      <c r="Q19" s="16">
        <f t="shared" si="2"/>
        <v>3.8462965884732774</v>
      </c>
      <c r="S19" s="11">
        <v>2025</v>
      </c>
      <c r="T19" s="17">
        <v>159</v>
      </c>
      <c r="U19" s="17">
        <v>23</v>
      </c>
      <c r="V19" s="16">
        <v>2.3666255095976445</v>
      </c>
      <c r="W19" s="16">
        <v>0.12867249437390887</v>
      </c>
      <c r="X19" s="16">
        <v>0</v>
      </c>
      <c r="Y19" s="16">
        <f t="shared" si="3"/>
        <v>2.4952980039715533</v>
      </c>
      <c r="Z19" s="16">
        <f>-PV($B$3,Inputs!$C$3-($A$22-$A19+1), AVERAGE('Option 1A'!$Y$20:$Y$22)*$B19/$B$23,0,1)</f>
        <v>0</v>
      </c>
      <c r="AA19" s="16">
        <f t="shared" si="4"/>
        <v>2.4952980039715533</v>
      </c>
      <c r="AC19" s="11">
        <v>2025</v>
      </c>
      <c r="AD19" s="17">
        <v>726</v>
      </c>
      <c r="AE19" s="17">
        <v>103</v>
      </c>
      <c r="AF19" s="16">
        <v>10.501066572585499</v>
      </c>
      <c r="AG19" s="16">
        <v>0.55154878748731595</v>
      </c>
      <c r="AH19" s="16">
        <v>0</v>
      </c>
      <c r="AI19" s="16">
        <f t="shared" si="5"/>
        <v>11.052615360072815</v>
      </c>
      <c r="AJ19" s="16">
        <f>-PV($B$3,Inputs!$C$3-($A$22-$A19+1), AVERAGE('Option 1A'!$AI$20:$AI$22)*$B19/$B$23,0,1)</f>
        <v>0</v>
      </c>
      <c r="AK19" s="16">
        <f t="shared" si="6"/>
        <v>11.052615360072815</v>
      </c>
    </row>
    <row r="20" spans="1:37" ht="16.5" thickTop="1" thickBot="1" x14ac:dyDescent="0.3">
      <c r="A20" s="11">
        <v>2026</v>
      </c>
      <c r="B20" s="17">
        <f>SUMIF(Inputs!$D$18:$D$20,'Option 1A'!$A20,Inputs!E$18:E$20)</f>
        <v>0</v>
      </c>
      <c r="C20" s="16">
        <f>SUMIF(Inputs!$D$18:$D$20,'Option 1A'!$A20,Inputs!F$18:F$20)*$C$3</f>
        <v>0</v>
      </c>
      <c r="D20" s="16">
        <f>-PMT($B$3,Inputs!$C$3,C20,0,1)</f>
        <v>0</v>
      </c>
      <c r="E20" s="16">
        <f>Inputs!$C$4*D20</f>
        <v>0</v>
      </c>
      <c r="F20" s="16">
        <f>-PV($B$3,Inputs!$C$3-($A$22-$A20+1),D20+E20,0,1)</f>
        <v>0</v>
      </c>
      <c r="G20" s="16">
        <f t="shared" si="7"/>
        <v>1.3352321638199056</v>
      </c>
      <c r="I20" s="11">
        <v>2026</v>
      </c>
      <c r="J20" s="17">
        <v>321</v>
      </c>
      <c r="K20" s="17">
        <v>45</v>
      </c>
      <c r="L20" s="16">
        <v>5.0888740258032552</v>
      </c>
      <c r="M20" s="16">
        <v>0.27306641436469509</v>
      </c>
      <c r="N20" s="16">
        <v>0</v>
      </c>
      <c r="O20" s="16">
        <f t="shared" si="1"/>
        <v>5.3619404401679507</v>
      </c>
      <c r="P20" s="16">
        <f>-PV($B$3,Inputs!$C$3-($A$22-$A20+1), AVERAGE('Option 1A'!$O$20:$O$22)*$B20/$B$23,0,1)</f>
        <v>0</v>
      </c>
      <c r="Q20" s="16">
        <f t="shared" si="2"/>
        <v>5.3619404401679507</v>
      </c>
      <c r="S20" s="11">
        <v>2026</v>
      </c>
      <c r="T20" s="17">
        <v>178</v>
      </c>
      <c r="U20" s="17">
        <v>25</v>
      </c>
      <c r="V20" s="16">
        <v>2.7767775704384534</v>
      </c>
      <c r="W20" s="16">
        <v>0.15038921218700357</v>
      </c>
      <c r="X20" s="16">
        <v>0</v>
      </c>
      <c r="Y20" s="16">
        <f t="shared" si="3"/>
        <v>2.927166782625457</v>
      </c>
      <c r="Z20" s="16">
        <f>-PV($B$3,Inputs!$C$3-($A$22-$A20+1), AVERAGE('Option 1A'!$Y$20:$Y$22)*$B20/$B$23,0,1)</f>
        <v>0</v>
      </c>
      <c r="AA20" s="16">
        <f t="shared" si="4"/>
        <v>2.927166782625457</v>
      </c>
      <c r="AC20" s="11">
        <v>2026</v>
      </c>
      <c r="AD20" s="17">
        <v>927</v>
      </c>
      <c r="AE20" s="17">
        <v>131</v>
      </c>
      <c r="AF20" s="16">
        <v>13.425485385750374</v>
      </c>
      <c r="AG20" s="16">
        <v>0.7022605785490037</v>
      </c>
      <c r="AH20" s="16">
        <v>0</v>
      </c>
      <c r="AI20" s="16">
        <f t="shared" si="5"/>
        <v>14.127745964299377</v>
      </c>
      <c r="AJ20" s="16">
        <f>-PV($B$3,Inputs!$C$3-($A$22-$A20+1), AVERAGE('Option 1A'!$AI$20:$AI$22)*$B20/$B$23,0,1)</f>
        <v>0</v>
      </c>
      <c r="AK20" s="16">
        <f t="shared" si="6"/>
        <v>14.127745964299377</v>
      </c>
    </row>
    <row r="21" spans="1:37" ht="16.5" thickTop="1" thickBot="1" x14ac:dyDescent="0.3">
      <c r="A21" s="11">
        <v>2027</v>
      </c>
      <c r="B21" s="17">
        <f>SUMIF(Inputs!$D$18:$D$20,'Option 1A'!$A21,Inputs!E$18:E$20)</f>
        <v>0</v>
      </c>
      <c r="C21" s="16">
        <f>SUMIF(Inputs!$D$18:$D$20,'Option 1A'!$A21,Inputs!F$18:F$20)*$C$3</f>
        <v>0</v>
      </c>
      <c r="D21" s="16">
        <f>-PMT($B$3,Inputs!$C$3,C21,0,1)</f>
        <v>0</v>
      </c>
      <c r="E21" s="16">
        <f>Inputs!$C$4*D21</f>
        <v>0</v>
      </c>
      <c r="F21" s="16">
        <f>-PV($B$3,Inputs!$C$3-($A$22-$A21+1),D21+E21,0,1)</f>
        <v>0</v>
      </c>
      <c r="G21" s="16">
        <f t="shared" si="7"/>
        <v>1.3352321638199056</v>
      </c>
      <c r="I21" s="11">
        <v>2027</v>
      </c>
      <c r="J21" s="17">
        <v>387</v>
      </c>
      <c r="K21" s="17">
        <v>56</v>
      </c>
      <c r="L21" s="16">
        <v>5.7023466113569725</v>
      </c>
      <c r="M21" s="16">
        <v>0.30626948857728653</v>
      </c>
      <c r="N21" s="16">
        <v>0</v>
      </c>
      <c r="O21" s="16">
        <f t="shared" si="1"/>
        <v>6.008616099934259</v>
      </c>
      <c r="P21" s="16">
        <f>-PV($B$3,Inputs!$C$3-($A$22-$A21+1), AVERAGE('Option 1A'!$O$20:$O$22)*$B21/$B$23,0,1)</f>
        <v>0</v>
      </c>
      <c r="Q21" s="16">
        <f t="shared" si="2"/>
        <v>6.008616099934259</v>
      </c>
      <c r="S21" s="11">
        <v>2027</v>
      </c>
      <c r="T21" s="17">
        <v>171</v>
      </c>
      <c r="U21" s="17">
        <v>24</v>
      </c>
      <c r="V21" s="16">
        <v>2.4544539812771085</v>
      </c>
      <c r="W21" s="16">
        <v>0.13367079857963934</v>
      </c>
      <c r="X21" s="16">
        <v>0</v>
      </c>
      <c r="Y21" s="16">
        <f t="shared" si="3"/>
        <v>2.5881247798567477</v>
      </c>
      <c r="Z21" s="16">
        <f>-PV($B$3,Inputs!$C$3-($A$22-$A21+1), AVERAGE('Option 1A'!$Y$20:$Y$22)*$B21/$B$23,0,1)</f>
        <v>0</v>
      </c>
      <c r="AA21" s="16">
        <f t="shared" si="4"/>
        <v>2.5881247798567477</v>
      </c>
      <c r="AC21" s="11">
        <v>2027</v>
      </c>
      <c r="AD21" s="17">
        <v>1107</v>
      </c>
      <c r="AE21" s="17">
        <v>156</v>
      </c>
      <c r="AF21" s="16">
        <v>14.122042921514568</v>
      </c>
      <c r="AG21" s="16">
        <v>0.74248977837509667</v>
      </c>
      <c r="AH21" s="16">
        <v>0</v>
      </c>
      <c r="AI21" s="16">
        <f t="shared" si="5"/>
        <v>14.864532699889665</v>
      </c>
      <c r="AJ21" s="16">
        <f>-PV($B$3,Inputs!$C$3-($A$22-$A21+1), AVERAGE('Option 1A'!$AI$20:$AI$22)*$B21/$B$23,0,1)</f>
        <v>0</v>
      </c>
      <c r="AK21" s="16">
        <f t="shared" si="6"/>
        <v>14.864532699889665</v>
      </c>
    </row>
    <row r="22" spans="1:37" ht="16.5" thickTop="1" thickBot="1" x14ac:dyDescent="0.3">
      <c r="A22" s="11">
        <v>2028</v>
      </c>
      <c r="B22" s="17">
        <f>SUMIF(Inputs!$D$18:$D$20,'Option 1A'!$A22,Inputs!E$18:E$20)</f>
        <v>0</v>
      </c>
      <c r="C22" s="16">
        <f>SUMIF(Inputs!$D$18:$D$20,'Option 1A'!$A22,Inputs!F$18:F$20)*$C$3</f>
        <v>0</v>
      </c>
      <c r="D22" s="16">
        <f>-PMT($B$3,Inputs!$C$3,C22,0,1)</f>
        <v>0</v>
      </c>
      <c r="E22" s="16">
        <f>Inputs!$C$4*D22</f>
        <v>0</v>
      </c>
      <c r="F22" s="16">
        <f>-PV($B$3,Inputs!$C$3-($A$22-$A22+1),D22+E22,0,1)</f>
        <v>0</v>
      </c>
      <c r="G22" s="16">
        <f t="shared" si="7"/>
        <v>1.3352321638199056</v>
      </c>
      <c r="I22" s="11">
        <v>2028</v>
      </c>
      <c r="J22" s="17">
        <v>435</v>
      </c>
      <c r="K22" s="17">
        <v>62</v>
      </c>
      <c r="L22" s="16">
        <v>6.5319122323749745</v>
      </c>
      <c r="M22" s="16">
        <v>0.35014640864039898</v>
      </c>
      <c r="N22" s="16">
        <v>0</v>
      </c>
      <c r="O22" s="16">
        <f t="shared" si="1"/>
        <v>6.8820586410153739</v>
      </c>
      <c r="P22" s="16">
        <f>-PV($B$3,Inputs!$C$3-($A$22-$A22+1), AVERAGE('Option 1A'!$O$20:$O$22)*$B22/$B$23,0,1)</f>
        <v>0</v>
      </c>
      <c r="Q22" s="16">
        <f t="shared" si="2"/>
        <v>6.8820586410153739</v>
      </c>
      <c r="S22" s="11">
        <v>2028</v>
      </c>
      <c r="T22" s="17">
        <v>176</v>
      </c>
      <c r="U22" s="17">
        <v>25</v>
      </c>
      <c r="V22" s="16">
        <v>2.5851335755270308</v>
      </c>
      <c r="W22" s="16">
        <v>0.14084007420893138</v>
      </c>
      <c r="X22" s="16">
        <v>0</v>
      </c>
      <c r="Y22" s="16">
        <f t="shared" si="3"/>
        <v>2.7259736497359621</v>
      </c>
      <c r="Z22" s="16">
        <f>-PV($B$3,Inputs!$C$3-($A$22-$A22+1), AVERAGE('Option 1A'!$Y$20:$Y$22)*$B22/$B$23,0,1)</f>
        <v>0</v>
      </c>
      <c r="AA22" s="16">
        <f t="shared" si="4"/>
        <v>2.7259736497359621</v>
      </c>
      <c r="AC22" s="11">
        <v>2028</v>
      </c>
      <c r="AD22" s="17">
        <v>1207</v>
      </c>
      <c r="AE22" s="17">
        <v>170</v>
      </c>
      <c r="AF22" s="16">
        <v>15.425187255728945</v>
      </c>
      <c r="AG22" s="16">
        <v>0.80763458400656374</v>
      </c>
      <c r="AH22" s="16">
        <v>0</v>
      </c>
      <c r="AI22" s="16">
        <f t="shared" si="5"/>
        <v>16.232821839735507</v>
      </c>
      <c r="AJ22" s="16">
        <f>-PV($B$3,Inputs!$C$3-($A$22-$A22+1), AVERAGE('Option 1A'!$AI$20:$AI$22)*$B22/$B$23,0,1)</f>
        <v>0</v>
      </c>
      <c r="AK22" s="16">
        <f t="shared" si="6"/>
        <v>16.232821839735507</v>
      </c>
    </row>
    <row r="23" spans="1:37" ht="16.5" thickTop="1" thickBot="1" x14ac:dyDescent="0.3">
      <c r="A23" s="11" t="s">
        <v>42</v>
      </c>
      <c r="B23" s="17">
        <f>SUM(B14:B22)</f>
        <v>300</v>
      </c>
      <c r="C23" s="16">
        <f>SUM(C14:C22)</f>
        <v>19.100000000000001</v>
      </c>
      <c r="D23" s="16">
        <f>SUM(D14:D22)</f>
        <v>1.3090511409999075</v>
      </c>
      <c r="E23" s="16">
        <f>SUM(E14:E22)</f>
        <v>2.6181022819998147E-2</v>
      </c>
      <c r="F23" s="16">
        <f>SUM(F14:F22)</f>
        <v>17.28938147782328</v>
      </c>
      <c r="G23" s="16">
        <f>F23</f>
        <v>17.28938147782328</v>
      </c>
      <c r="I23" s="11" t="s">
        <v>42</v>
      </c>
      <c r="J23" s="17">
        <f t="shared" ref="J23:P23" si="8">SUM(J14:J22)</f>
        <v>1948</v>
      </c>
      <c r="K23" s="17">
        <f t="shared" si="8"/>
        <v>279</v>
      </c>
      <c r="L23" s="17">
        <f t="shared" si="8"/>
        <v>29.127333913529309</v>
      </c>
      <c r="M23" s="17">
        <f t="shared" si="8"/>
        <v>1.5778043289182817</v>
      </c>
      <c r="N23" s="17">
        <f t="shared" si="8"/>
        <v>0</v>
      </c>
      <c r="O23" s="17">
        <f t="shared" si="8"/>
        <v>30.705138242447592</v>
      </c>
      <c r="P23" s="16">
        <f t="shared" si="8"/>
        <v>78.784858180148518</v>
      </c>
      <c r="Q23" s="16">
        <f>P23</f>
        <v>78.784858180148518</v>
      </c>
      <c r="S23" s="11"/>
      <c r="T23" s="17">
        <f t="shared" ref="T23:Z23" si="9">SUM(T14:T22)</f>
        <v>1081</v>
      </c>
      <c r="U23" s="17">
        <f t="shared" si="9"/>
        <v>155</v>
      </c>
      <c r="V23" s="17">
        <f t="shared" si="9"/>
        <v>15.911516079367141</v>
      </c>
      <c r="W23" s="17">
        <f t="shared" si="9"/>
        <v>0.87146129655453441</v>
      </c>
      <c r="X23" s="17">
        <f t="shared" si="9"/>
        <v>0</v>
      </c>
      <c r="Y23" s="17">
        <f t="shared" si="9"/>
        <v>16.782977375921675</v>
      </c>
      <c r="Z23" s="16">
        <f t="shared" si="9"/>
        <v>35.57226756422773</v>
      </c>
      <c r="AA23" s="16">
        <f>Z23</f>
        <v>35.57226756422773</v>
      </c>
      <c r="AC23" s="11"/>
      <c r="AD23" s="17">
        <f t="shared" ref="AD23:AJ23" si="10">SUM(AD14:AD22)</f>
        <v>5343</v>
      </c>
      <c r="AE23" s="17">
        <f t="shared" si="10"/>
        <v>756</v>
      </c>
      <c r="AF23" s="17">
        <f t="shared" si="10"/>
        <v>72.522659042552235</v>
      </c>
      <c r="AG23" s="17">
        <f t="shared" si="10"/>
        <v>3.8343855646286529</v>
      </c>
      <c r="AH23" s="17">
        <f t="shared" si="10"/>
        <v>0</v>
      </c>
      <c r="AI23" s="17">
        <f t="shared" si="10"/>
        <v>76.357044607180882</v>
      </c>
      <c r="AJ23" s="16">
        <f t="shared" si="10"/>
        <v>195.20781510096452</v>
      </c>
      <c r="AK23" s="16">
        <f>AJ23</f>
        <v>195.20781510096452</v>
      </c>
    </row>
    <row r="24" spans="1:37" ht="16.5" thickTop="1" thickBot="1" x14ac:dyDescent="0.3"/>
    <row r="25" spans="1:37" ht="46.5" thickTop="1" thickBot="1" x14ac:dyDescent="0.3">
      <c r="A25" s="1" t="s">
        <v>31</v>
      </c>
    </row>
    <row r="26" spans="1:37" ht="31.5" thickTop="1" thickBot="1" x14ac:dyDescent="0.3">
      <c r="I26" s="1" t="s">
        <v>38</v>
      </c>
      <c r="J26" s="1" t="s">
        <v>12</v>
      </c>
      <c r="L26" s="14"/>
      <c r="M26" s="14"/>
      <c r="S26" s="1" t="s">
        <v>38</v>
      </c>
      <c r="T26" s="1" t="s">
        <v>39</v>
      </c>
      <c r="V26" s="14"/>
      <c r="W26" s="14"/>
      <c r="AC26" s="1" t="s">
        <v>38</v>
      </c>
      <c r="AD26" s="1" t="s">
        <v>40</v>
      </c>
      <c r="AF26" s="14"/>
      <c r="AG26" s="14"/>
    </row>
    <row r="27" spans="1:37" ht="64.5" customHeight="1" thickTop="1" thickBot="1" x14ac:dyDescent="0.3">
      <c r="A27" s="1" t="s">
        <v>41</v>
      </c>
      <c r="B27" s="1" t="s">
        <v>44</v>
      </c>
      <c r="C27" s="1" t="s">
        <v>45</v>
      </c>
      <c r="D27" s="1" t="s">
        <v>54</v>
      </c>
      <c r="E27" s="1" t="s">
        <v>46</v>
      </c>
      <c r="F27" s="1" t="s">
        <v>47</v>
      </c>
      <c r="G27" s="1" t="s">
        <v>48</v>
      </c>
      <c r="I27" s="1" t="s">
        <v>38</v>
      </c>
      <c r="J27" s="10" t="s">
        <v>56</v>
      </c>
      <c r="K27" s="10" t="s">
        <v>57</v>
      </c>
      <c r="L27" s="10" t="s">
        <v>49</v>
      </c>
      <c r="M27" s="10" t="s">
        <v>50</v>
      </c>
      <c r="N27" s="1" t="s">
        <v>72</v>
      </c>
      <c r="O27" s="1" t="s">
        <v>51</v>
      </c>
      <c r="P27" s="1" t="s">
        <v>52</v>
      </c>
      <c r="Q27" s="1" t="s">
        <v>53</v>
      </c>
      <c r="S27" s="1" t="s">
        <v>38</v>
      </c>
      <c r="T27" s="10" t="s">
        <v>56</v>
      </c>
      <c r="U27" s="10" t="s">
        <v>57</v>
      </c>
      <c r="V27" s="10" t="s">
        <v>49</v>
      </c>
      <c r="W27" s="10" t="s">
        <v>50</v>
      </c>
      <c r="X27" s="1" t="s">
        <v>72</v>
      </c>
      <c r="Y27" s="1" t="s">
        <v>51</v>
      </c>
      <c r="Z27" s="1" t="s">
        <v>52</v>
      </c>
      <c r="AA27" s="1" t="s">
        <v>53</v>
      </c>
      <c r="AC27" s="1" t="s">
        <v>38</v>
      </c>
      <c r="AD27" s="10" t="s">
        <v>56</v>
      </c>
      <c r="AE27" s="10" t="s">
        <v>57</v>
      </c>
      <c r="AF27" s="10" t="s">
        <v>49</v>
      </c>
      <c r="AG27" s="10" t="s">
        <v>50</v>
      </c>
      <c r="AH27" s="1" t="s">
        <v>72</v>
      </c>
      <c r="AI27" s="1" t="s">
        <v>51</v>
      </c>
      <c r="AJ27" s="1" t="s">
        <v>52</v>
      </c>
      <c r="AK27" s="1" t="s">
        <v>53</v>
      </c>
    </row>
    <row r="28" spans="1:37" ht="16.5" thickTop="1" thickBot="1" x14ac:dyDescent="0.3">
      <c r="A28" s="11" t="s">
        <v>43</v>
      </c>
      <c r="B28" s="15"/>
      <c r="C28" s="15"/>
      <c r="D28" s="15"/>
      <c r="E28" s="15"/>
      <c r="F28" s="15"/>
      <c r="G28" s="15">
        <f>NPV($B$4,G29:G38)</f>
        <v>15.687035619284709</v>
      </c>
      <c r="I28" s="11" t="s">
        <v>43</v>
      </c>
      <c r="J28" s="15"/>
      <c r="K28" s="15"/>
      <c r="L28" s="15"/>
      <c r="M28" s="15"/>
      <c r="N28" s="15"/>
      <c r="O28" s="15"/>
      <c r="P28" s="15"/>
      <c r="Q28" s="15">
        <f>NPV($B$4,Q29:Q38)</f>
        <v>46.963266143222214</v>
      </c>
      <c r="S28" s="11" t="s">
        <v>43</v>
      </c>
      <c r="T28" s="15"/>
      <c r="U28" s="15"/>
      <c r="V28" s="15"/>
      <c r="W28" s="15"/>
      <c r="X28" s="15"/>
      <c r="Y28" s="15"/>
      <c r="Z28" s="15"/>
      <c r="AA28" s="15">
        <f>NPV($B$4,AA29:AA38)</f>
        <v>23.296762662698615</v>
      </c>
      <c r="AC28" s="11" t="s">
        <v>43</v>
      </c>
      <c r="AD28" s="15"/>
      <c r="AE28" s="15"/>
      <c r="AF28" s="15"/>
      <c r="AG28" s="15"/>
      <c r="AH28" s="15"/>
      <c r="AI28" s="15"/>
      <c r="AJ28" s="15"/>
      <c r="AK28" s="15">
        <f>NPV($B$4,AK29:AK38)</f>
        <v>116.19320982450608</v>
      </c>
    </row>
    <row r="29" spans="1:37" ht="16.5" thickTop="1" thickBot="1" x14ac:dyDescent="0.3">
      <c r="A29" s="11">
        <v>2020</v>
      </c>
      <c r="B29" s="17">
        <f>SUMIF(Inputs!$D$18:$D$20,'Option 1A'!$A29,Inputs!E$18:E$20)</f>
        <v>0</v>
      </c>
      <c r="C29" s="16">
        <f>SUMIF(Inputs!$D$18:$D$20,'Option 1A'!$A29,Inputs!F$18:F$20)*$C$4</f>
        <v>0</v>
      </c>
      <c r="D29" s="16">
        <f>-PMT($B$4,Inputs!$C$3,C29,0,1)</f>
        <v>0</v>
      </c>
      <c r="E29" s="16">
        <f>Inputs!$C$4*D29</f>
        <v>0</v>
      </c>
      <c r="F29" s="16">
        <f>-PV($B$4,Inputs!$C$3-($A$22-$A29+1),D29+E29,0,1)</f>
        <v>0</v>
      </c>
      <c r="G29" s="16">
        <f>E29+D29</f>
        <v>0</v>
      </c>
      <c r="I29" s="11">
        <v>2020</v>
      </c>
      <c r="J29" s="17">
        <f>J14</f>
        <v>0</v>
      </c>
      <c r="K29" s="17">
        <f t="shared" ref="K29:N29" si="11">K14</f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>L29+M29+N29</f>
        <v>0</v>
      </c>
      <c r="P29" s="16">
        <f>-PV($B$4,Inputs!$C$3-($A$22-$A29+1), AVERAGE('Option 1A'!$O$35:$O$37)*$B29/$B$38,0,1)</f>
        <v>0</v>
      </c>
      <c r="Q29" s="16">
        <f>O29</f>
        <v>0</v>
      </c>
      <c r="S29" s="11">
        <v>2020</v>
      </c>
      <c r="T29" s="17">
        <f>T14</f>
        <v>0</v>
      </c>
      <c r="U29" s="17">
        <f t="shared" ref="U29:X29" si="12">U14</f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>V29+W29+X29</f>
        <v>0</v>
      </c>
      <c r="Z29" s="16">
        <f>-PV($B$4,Inputs!$C$3-($A$22-$A29+1), AVERAGE('Option 1A'!$Y$35:$Y$37)*$B29/$B$38,0,1)</f>
        <v>0</v>
      </c>
      <c r="AA29" s="16">
        <f>Y29</f>
        <v>0</v>
      </c>
      <c r="AC29" s="11">
        <v>2020</v>
      </c>
      <c r="AD29" s="17">
        <f>AD14</f>
        <v>0</v>
      </c>
      <c r="AE29" s="17">
        <f t="shared" ref="AE29:AH29" si="13">AE14</f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>AF29+AG29+AH29</f>
        <v>0</v>
      </c>
      <c r="AJ29" s="16">
        <f>-PV($B$4,Inputs!$C$3-($A$22-$A29+1), AVERAGE('Option 1A'!$AI$35:$AI$37)*$B29/$B$38,0,1)</f>
        <v>0</v>
      </c>
      <c r="AK29" s="16">
        <f>AI29</f>
        <v>0</v>
      </c>
    </row>
    <row r="30" spans="1:37" ht="16.5" thickTop="1" thickBot="1" x14ac:dyDescent="0.3">
      <c r="A30" s="11">
        <v>2021</v>
      </c>
      <c r="B30" s="17">
        <f>SUMIF(Inputs!$D$18:$D$20,'Option 1A'!$A30,Inputs!E$18:E$20)</f>
        <v>100</v>
      </c>
      <c r="C30" s="16">
        <f>SUMIF(Inputs!$D$18:$D$20,'Option 1A'!$A30,Inputs!F$18:F$20)*$C$4</f>
        <v>6.4</v>
      </c>
      <c r="D30" s="16">
        <f>-PMT($B$4,Inputs!$C$3,C30,0,1)</f>
        <v>0.54886975298812257</v>
      </c>
      <c r="E30" s="16">
        <f>Inputs!$C$4*D30</f>
        <v>1.0977395059762451E-2</v>
      </c>
      <c r="F30" s="16">
        <f>-PV($B$4,Inputs!$C$3-($A$22-$A30+1),D30+E30,0,1)</f>
        <v>5.9588048981193404</v>
      </c>
      <c r="G30" s="16">
        <f>D30+E30+G29</f>
        <v>0.55984714804788505</v>
      </c>
      <c r="I30" s="11">
        <v>2021</v>
      </c>
      <c r="J30" s="17">
        <f t="shared" ref="J30:N30" si="14">J15</f>
        <v>58</v>
      </c>
      <c r="K30" s="17">
        <f t="shared" si="14"/>
        <v>9</v>
      </c>
      <c r="L30" s="16">
        <f t="shared" si="14"/>
        <v>0.84078725137157462</v>
      </c>
      <c r="M30" s="16">
        <f t="shared" si="14"/>
        <v>4.7245529299886811E-2</v>
      </c>
      <c r="N30" s="16">
        <f t="shared" si="14"/>
        <v>0</v>
      </c>
      <c r="O30" s="16">
        <f t="shared" ref="O30:O37" si="15">L30+M30+N30</f>
        <v>0.88803278067146141</v>
      </c>
      <c r="P30" s="16">
        <f>-PV($B$4,Inputs!$C$3-($A$22-$A30+1), AVERAGE('Option 1A'!$O$35:$O$37)*$B30/$B$38,0,1)</f>
        <v>21.586005538193405</v>
      </c>
      <c r="Q30" s="16">
        <f t="shared" ref="Q30:Q37" si="16">O30</f>
        <v>0.88803278067146141</v>
      </c>
      <c r="S30" s="11">
        <v>2021</v>
      </c>
      <c r="T30" s="17">
        <f t="shared" ref="T30:X30" si="17">T15</f>
        <v>51</v>
      </c>
      <c r="U30" s="17">
        <f t="shared" si="17"/>
        <v>8</v>
      </c>
      <c r="V30" s="16">
        <f t="shared" si="17"/>
        <v>0.73204675730030633</v>
      </c>
      <c r="W30" s="16">
        <f t="shared" si="17"/>
        <v>4.1080968451841039E-2</v>
      </c>
      <c r="X30" s="16">
        <f t="shared" si="17"/>
        <v>0</v>
      </c>
      <c r="Y30" s="16">
        <f t="shared" ref="Y30:Y37" si="18">V30+W30+X30</f>
        <v>0.77312772575214739</v>
      </c>
      <c r="Z30" s="16">
        <f>-PV($B$4,Inputs!$C$3-($A$22-$A30+1), AVERAGE('Option 1A'!$Y$35:$Y$37)*$B30/$B$38,0,1)</f>
        <v>9.7463292107695469</v>
      </c>
      <c r="AA30" s="16">
        <f t="shared" ref="AA30:AA37" si="19">Y30</f>
        <v>0.77312772575214739</v>
      </c>
      <c r="AC30" s="11">
        <v>2021</v>
      </c>
      <c r="AD30" s="17">
        <f t="shared" ref="AD30:AH30" si="20">AD15</f>
        <v>59</v>
      </c>
      <c r="AE30" s="17">
        <f t="shared" si="20"/>
        <v>8</v>
      </c>
      <c r="AF30" s="16">
        <f t="shared" si="20"/>
        <v>0.75139101523257368</v>
      </c>
      <c r="AG30" s="16">
        <f t="shared" si="20"/>
        <v>4.2687627270174895E-2</v>
      </c>
      <c r="AH30" s="16">
        <f t="shared" si="20"/>
        <v>0</v>
      </c>
      <c r="AI30" s="16">
        <f t="shared" ref="AI30:AI37" si="21">AF30+AG30+AH30</f>
        <v>0.79407864250274862</v>
      </c>
      <c r="AJ30" s="16">
        <f>-PV($B$4,Inputs!$C$3-($A$22-$A30+1), AVERAGE('Option 1A'!$AI$35:$AI$37)*$B30/$B$38,0,1)</f>
        <v>53.484350612562231</v>
      </c>
      <c r="AK30" s="16">
        <f t="shared" ref="AK30:AK37" si="22">AI30</f>
        <v>0.79407864250274862</v>
      </c>
    </row>
    <row r="31" spans="1:37" ht="16.5" thickTop="1" thickBot="1" x14ac:dyDescent="0.3">
      <c r="A31" s="11">
        <v>2022</v>
      </c>
      <c r="B31" s="17">
        <f>SUMIF(Inputs!$D$18:$D$20,'Option 1A'!$A31,Inputs!E$18:E$20)</f>
        <v>200</v>
      </c>
      <c r="C31" s="16">
        <f>SUMIF(Inputs!$D$18:$D$20,'Option 1A'!$A31,Inputs!F$18:F$20)*$C$4</f>
        <v>12.7</v>
      </c>
      <c r="D31" s="16">
        <f>-PMT($B$4,Inputs!$C$3,C31,0,1)</f>
        <v>1.0891634160858055</v>
      </c>
      <c r="E31" s="16">
        <f>Inputs!$C$4*D31</f>
        <v>2.178326832171611E-2</v>
      </c>
      <c r="F31" s="16">
        <f>-PV($B$4,Inputs!$C$3-($A$22-$A31+1),D31+E31,0,1)</f>
        <v>12.009106564320481</v>
      </c>
      <c r="G31" s="16">
        <f t="shared" ref="G31:G37" si="23">D31+E31+G30</f>
        <v>1.6707938324554066</v>
      </c>
      <c r="I31" s="11">
        <v>2022</v>
      </c>
      <c r="J31" s="17">
        <f t="shared" ref="J31:N31" si="24">J16</f>
        <v>106</v>
      </c>
      <c r="K31" s="17">
        <f t="shared" si="24"/>
        <v>15</v>
      </c>
      <c r="L31" s="16">
        <f t="shared" si="24"/>
        <v>1.441215015936032</v>
      </c>
      <c r="M31" s="16">
        <f t="shared" si="24"/>
        <v>8.0576136590013225E-2</v>
      </c>
      <c r="N31" s="16">
        <f t="shared" si="24"/>
        <v>0</v>
      </c>
      <c r="O31" s="16">
        <f t="shared" si="15"/>
        <v>1.5217911525260452</v>
      </c>
      <c r="P31" s="16">
        <f>-PV($B$4,Inputs!$C$3-($A$22-$A31+1), AVERAGE('Option 1A'!$O$35:$O$37)*$B31/$B$38,0,1)</f>
        <v>43.846008666718525</v>
      </c>
      <c r="Q31" s="16">
        <f t="shared" si="16"/>
        <v>1.5217911525260452</v>
      </c>
      <c r="S31" s="11">
        <v>2022</v>
      </c>
      <c r="T31" s="17">
        <f t="shared" ref="T31:X31" si="25">T16</f>
        <v>82</v>
      </c>
      <c r="U31" s="17">
        <f t="shared" si="25"/>
        <v>12</v>
      </c>
      <c r="V31" s="16">
        <f t="shared" si="25"/>
        <v>1.119912682518694</v>
      </c>
      <c r="W31" s="16">
        <f t="shared" si="25"/>
        <v>6.2699243910133012E-2</v>
      </c>
      <c r="X31" s="16">
        <f t="shared" si="25"/>
        <v>0</v>
      </c>
      <c r="Y31" s="16">
        <f t="shared" si="18"/>
        <v>1.1826119264288271</v>
      </c>
      <c r="Z31" s="16">
        <f>-PV($B$4,Inputs!$C$3-($A$22-$A31+1), AVERAGE('Option 1A'!$Y$35:$Y$37)*$B31/$B$38,0,1)</f>
        <v>19.796976068035356</v>
      </c>
      <c r="AA31" s="16">
        <f t="shared" si="19"/>
        <v>1.1826119264288271</v>
      </c>
      <c r="AC31" s="11">
        <v>2022</v>
      </c>
      <c r="AD31" s="17">
        <f t="shared" ref="AD31:AH31" si="26">AD16</f>
        <v>212</v>
      </c>
      <c r="AE31" s="17">
        <f t="shared" si="26"/>
        <v>31</v>
      </c>
      <c r="AF31" s="16">
        <f t="shared" si="26"/>
        <v>2.7590724937904874</v>
      </c>
      <c r="AG31" s="16">
        <f t="shared" si="26"/>
        <v>0.15406004185870559</v>
      </c>
      <c r="AH31" s="16">
        <f t="shared" si="26"/>
        <v>0</v>
      </c>
      <c r="AI31" s="16">
        <f t="shared" si="21"/>
        <v>2.9131325356491931</v>
      </c>
      <c r="AJ31" s="16">
        <f>-PV($B$4,Inputs!$C$3-($A$22-$A31+1), AVERAGE('Option 1A'!$AI$35:$AI$37)*$B31/$B$38,0,1)</f>
        <v>108.63868705782245</v>
      </c>
      <c r="AK31" s="16">
        <f t="shared" si="22"/>
        <v>2.9131325356491931</v>
      </c>
    </row>
    <row r="32" spans="1:37" ht="16.5" thickTop="1" thickBot="1" x14ac:dyDescent="0.3">
      <c r="A32" s="11">
        <v>2023</v>
      </c>
      <c r="B32" s="17">
        <f>SUMIF(Inputs!$D$18:$D$20,'Option 1A'!$A32,Inputs!E$18:E$20)</f>
        <v>0</v>
      </c>
      <c r="C32" s="16">
        <f>SUMIF(Inputs!$D$18:$D$20,'Option 1A'!$A32,Inputs!F$18:F$20)*$C$4</f>
        <v>0</v>
      </c>
      <c r="D32" s="16">
        <f>-PMT($B$4,Inputs!$C$3,C32,0,1)</f>
        <v>0</v>
      </c>
      <c r="E32" s="16">
        <f>Inputs!$C$4*D32</f>
        <v>0</v>
      </c>
      <c r="F32" s="16">
        <f>-PV($B$4,Inputs!$C$3-($A$22-$A32+1),D32+E32,0,1)</f>
        <v>0</v>
      </c>
      <c r="G32" s="16">
        <f t="shared" si="23"/>
        <v>1.6707938324554066</v>
      </c>
      <c r="I32" s="11">
        <v>2023</v>
      </c>
      <c r="J32" s="17">
        <f t="shared" ref="J32:N32" si="27">J17</f>
        <v>160</v>
      </c>
      <c r="K32" s="17">
        <f t="shared" si="27"/>
        <v>23</v>
      </c>
      <c r="L32" s="16">
        <f t="shared" si="27"/>
        <v>2.3338242898220187</v>
      </c>
      <c r="M32" s="16">
        <f t="shared" si="27"/>
        <v>0.12954972111513385</v>
      </c>
      <c r="N32" s="16">
        <f t="shared" si="27"/>
        <v>0</v>
      </c>
      <c r="O32" s="16">
        <f t="shared" si="15"/>
        <v>2.4633740109371525</v>
      </c>
      <c r="P32" s="16">
        <f>-PV($B$4,Inputs!$C$3-($A$22-$A32+1), AVERAGE('Option 1A'!$O$35:$O$37)*$B32/$B$38,0,1)</f>
        <v>0</v>
      </c>
      <c r="Q32" s="16">
        <f t="shared" si="16"/>
        <v>2.4633740109371525</v>
      </c>
      <c r="S32" s="11">
        <v>2023</v>
      </c>
      <c r="T32" s="17">
        <f t="shared" ref="T32:X32" si="28">T17</f>
        <v>103</v>
      </c>
      <c r="U32" s="17">
        <f t="shared" si="28"/>
        <v>15</v>
      </c>
      <c r="V32" s="16">
        <f t="shared" si="28"/>
        <v>1.4793707651753796</v>
      </c>
      <c r="W32" s="16">
        <f t="shared" si="28"/>
        <v>8.2313249783145151E-2</v>
      </c>
      <c r="X32" s="16">
        <f t="shared" si="28"/>
        <v>0</v>
      </c>
      <c r="Y32" s="16">
        <f t="shared" si="18"/>
        <v>1.5616840149585247</v>
      </c>
      <c r="Z32" s="16">
        <f>-PV($B$4,Inputs!$C$3-($A$22-$A32+1), AVERAGE('Option 1A'!$Y$35:$Y$37)*$B32/$B$38,0,1)</f>
        <v>0</v>
      </c>
      <c r="AA32" s="16">
        <f t="shared" si="19"/>
        <v>1.5616840149585247</v>
      </c>
      <c r="AC32" s="11">
        <v>2023</v>
      </c>
      <c r="AD32" s="17">
        <f t="shared" ref="AD32:AH32" si="29">AD17</f>
        <v>442</v>
      </c>
      <c r="AE32" s="17">
        <f t="shared" si="29"/>
        <v>63</v>
      </c>
      <c r="AF32" s="16">
        <f t="shared" si="29"/>
        <v>6.0390879997283617</v>
      </c>
      <c r="AG32" s="16">
        <f t="shared" si="29"/>
        <v>0.32955278575320379</v>
      </c>
      <c r="AH32" s="16">
        <f t="shared" si="29"/>
        <v>0</v>
      </c>
      <c r="AI32" s="16">
        <f t="shared" si="21"/>
        <v>6.3686407854815652</v>
      </c>
      <c r="AJ32" s="16">
        <f>-PV($B$4,Inputs!$C$3-($A$22-$A32+1), AVERAGE('Option 1A'!$AI$35:$AI$37)*$B32/$B$38,0,1)</f>
        <v>0</v>
      </c>
      <c r="AK32" s="16">
        <f t="shared" si="22"/>
        <v>6.3686407854815652</v>
      </c>
    </row>
    <row r="33" spans="1:37" ht="16.5" thickTop="1" thickBot="1" x14ac:dyDescent="0.3">
      <c r="A33" s="11">
        <v>2024</v>
      </c>
      <c r="B33" s="17">
        <f>SUMIF(Inputs!$D$18:$D$20,'Option 1A'!$A33,Inputs!E$18:E$20)</f>
        <v>0</v>
      </c>
      <c r="C33" s="16">
        <f>SUMIF(Inputs!$D$18:$D$20,'Option 1A'!$A33,Inputs!F$18:F$20)*$C$4</f>
        <v>0</v>
      </c>
      <c r="D33" s="16">
        <f>-PMT($B$4,Inputs!$C$3,C33,0,1)</f>
        <v>0</v>
      </c>
      <c r="E33" s="16">
        <f>Inputs!$C$4*D33</f>
        <v>0</v>
      </c>
      <c r="F33" s="16">
        <f>-PV($B$4,Inputs!$C$3-($A$22-$A33+1),D33+E33,0,1)</f>
        <v>0</v>
      </c>
      <c r="G33" s="16">
        <f t="shared" si="23"/>
        <v>1.6707938324554066</v>
      </c>
      <c r="I33" s="11">
        <v>2024</v>
      </c>
      <c r="J33" s="17">
        <f t="shared" ref="J33:N33" si="30">J18</f>
        <v>237</v>
      </c>
      <c r="K33" s="17">
        <f t="shared" si="30"/>
        <v>34</v>
      </c>
      <c r="L33" s="16">
        <f t="shared" si="30"/>
        <v>3.5389443885263212</v>
      </c>
      <c r="M33" s="16">
        <f t="shared" si="30"/>
        <v>0.19408414019575157</v>
      </c>
      <c r="N33" s="16">
        <f t="shared" si="30"/>
        <v>0</v>
      </c>
      <c r="O33" s="16">
        <f t="shared" si="15"/>
        <v>3.7330285287220728</v>
      </c>
      <c r="P33" s="16">
        <f>-PV($B$4,Inputs!$C$3-($A$22-$A33+1), AVERAGE('Option 1A'!$O$35:$O$37)*$B33/$B$38,0,1)</f>
        <v>0</v>
      </c>
      <c r="Q33" s="16">
        <f t="shared" si="16"/>
        <v>3.7330285287220728</v>
      </c>
      <c r="S33" s="11">
        <v>2024</v>
      </c>
      <c r="T33" s="17">
        <f t="shared" ref="T33:X33" si="31">T18</f>
        <v>161</v>
      </c>
      <c r="U33" s="17">
        <f t="shared" si="31"/>
        <v>23</v>
      </c>
      <c r="V33" s="16">
        <f t="shared" si="31"/>
        <v>2.3971952375325238</v>
      </c>
      <c r="W33" s="16">
        <f t="shared" si="31"/>
        <v>0.131795255059932</v>
      </c>
      <c r="X33" s="16">
        <f t="shared" si="31"/>
        <v>0</v>
      </c>
      <c r="Y33" s="16">
        <f t="shared" si="18"/>
        <v>2.528990492592456</v>
      </c>
      <c r="Z33" s="16">
        <f>-PV($B$4,Inputs!$C$3-($A$22-$A33+1), AVERAGE('Option 1A'!$Y$35:$Y$37)*$B33/$B$38,0,1)</f>
        <v>0</v>
      </c>
      <c r="AA33" s="16">
        <f t="shared" si="19"/>
        <v>2.528990492592456</v>
      </c>
      <c r="AC33" s="11">
        <v>2024</v>
      </c>
      <c r="AD33" s="17">
        <f t="shared" ref="AD33:AH33" si="32">AD18</f>
        <v>663</v>
      </c>
      <c r="AE33" s="17">
        <f t="shared" si="32"/>
        <v>94</v>
      </c>
      <c r="AF33" s="16">
        <f t="shared" si="32"/>
        <v>9.4993253982214174</v>
      </c>
      <c r="AG33" s="16">
        <f t="shared" si="32"/>
        <v>0.50415138132858817</v>
      </c>
      <c r="AH33" s="16">
        <f t="shared" si="32"/>
        <v>0</v>
      </c>
      <c r="AI33" s="16">
        <f t="shared" si="21"/>
        <v>10.003476779550006</v>
      </c>
      <c r="AJ33" s="16">
        <f>-PV($B$4,Inputs!$C$3-($A$22-$A33+1), AVERAGE('Option 1A'!$AI$35:$AI$37)*$B33/$B$38,0,1)</f>
        <v>0</v>
      </c>
      <c r="AK33" s="16">
        <f t="shared" si="22"/>
        <v>10.003476779550006</v>
      </c>
    </row>
    <row r="34" spans="1:37" ht="16.5" thickTop="1" thickBot="1" x14ac:dyDescent="0.3">
      <c r="A34" s="11">
        <v>2025</v>
      </c>
      <c r="B34" s="17">
        <f>SUMIF(Inputs!$D$18:$D$20,'Option 1A'!$A34,Inputs!E$18:E$20)</f>
        <v>0</v>
      </c>
      <c r="C34" s="16">
        <f>SUMIF(Inputs!$D$18:$D$20,'Option 1A'!$A34,Inputs!F$18:F$20)*$C$4</f>
        <v>0</v>
      </c>
      <c r="D34" s="16">
        <f>-PMT($B$4,Inputs!$C$3,C34,0,1)</f>
        <v>0</v>
      </c>
      <c r="E34" s="16">
        <f>Inputs!$C$4*D34</f>
        <v>0</v>
      </c>
      <c r="F34" s="16">
        <f>-PV($B$4,Inputs!$C$3-($A$22-$A34+1),D34+E34,0,1)</f>
        <v>0</v>
      </c>
      <c r="G34" s="16">
        <f t="shared" si="23"/>
        <v>1.6707938324554066</v>
      </c>
      <c r="I34" s="11">
        <v>2025</v>
      </c>
      <c r="J34" s="17">
        <f t="shared" ref="J34:N34" si="33">J19</f>
        <v>244</v>
      </c>
      <c r="K34" s="17">
        <f t="shared" si="33"/>
        <v>35</v>
      </c>
      <c r="L34" s="16">
        <f t="shared" si="33"/>
        <v>3.6494300983381618</v>
      </c>
      <c r="M34" s="16">
        <f t="shared" si="33"/>
        <v>0.19686649013511562</v>
      </c>
      <c r="N34" s="16">
        <f t="shared" si="33"/>
        <v>0</v>
      </c>
      <c r="O34" s="16">
        <f t="shared" si="15"/>
        <v>3.8462965884732774</v>
      </c>
      <c r="P34" s="16">
        <f>-PV($B$4,Inputs!$C$3-($A$22-$A34+1), AVERAGE('Option 1A'!$O$35:$O$37)*$B34/$B$38,0,1)</f>
        <v>0</v>
      </c>
      <c r="Q34" s="16">
        <f t="shared" si="16"/>
        <v>3.8462965884732774</v>
      </c>
      <c r="S34" s="11">
        <v>2025</v>
      </c>
      <c r="T34" s="17">
        <f t="shared" ref="T34:X34" si="34">T19</f>
        <v>159</v>
      </c>
      <c r="U34" s="17">
        <f t="shared" si="34"/>
        <v>23</v>
      </c>
      <c r="V34" s="16">
        <f t="shared" si="34"/>
        <v>2.3666255095976445</v>
      </c>
      <c r="W34" s="16">
        <f t="shared" si="34"/>
        <v>0.12867249437390887</v>
      </c>
      <c r="X34" s="16">
        <f t="shared" si="34"/>
        <v>0</v>
      </c>
      <c r="Y34" s="16">
        <f t="shared" si="18"/>
        <v>2.4952980039715533</v>
      </c>
      <c r="Z34" s="16">
        <f>-PV($B$4,Inputs!$C$3-($A$22-$A34+1), AVERAGE('Option 1A'!$Y$35:$Y$37)*$B34/$B$38,0,1)</f>
        <v>0</v>
      </c>
      <c r="AA34" s="16">
        <f t="shared" si="19"/>
        <v>2.4952980039715533</v>
      </c>
      <c r="AC34" s="11">
        <v>2025</v>
      </c>
      <c r="AD34" s="17">
        <f t="shared" ref="AD34:AH34" si="35">AD19</f>
        <v>726</v>
      </c>
      <c r="AE34" s="17">
        <f t="shared" si="35"/>
        <v>103</v>
      </c>
      <c r="AF34" s="16">
        <f t="shared" si="35"/>
        <v>10.501066572585499</v>
      </c>
      <c r="AG34" s="16">
        <f t="shared" si="35"/>
        <v>0.55154878748731595</v>
      </c>
      <c r="AH34" s="16">
        <f t="shared" si="35"/>
        <v>0</v>
      </c>
      <c r="AI34" s="16">
        <f t="shared" si="21"/>
        <v>11.052615360072815</v>
      </c>
      <c r="AJ34" s="16">
        <f>-PV($B$4,Inputs!$C$3-($A$22-$A34+1), AVERAGE('Option 1A'!$AI$35:$AI$37)*$B34/$B$38,0,1)</f>
        <v>0</v>
      </c>
      <c r="AK34" s="16">
        <f t="shared" si="22"/>
        <v>11.052615360072815</v>
      </c>
    </row>
    <row r="35" spans="1:37" ht="16.5" thickTop="1" thickBot="1" x14ac:dyDescent="0.3">
      <c r="A35" s="11">
        <v>2026</v>
      </c>
      <c r="B35" s="17">
        <f>SUMIF(Inputs!$D$18:$D$20,'Option 1A'!$A35,Inputs!E$18:E$20)</f>
        <v>0</v>
      </c>
      <c r="C35" s="16">
        <f>SUMIF(Inputs!$D$18:$D$20,'Option 1A'!$A35,Inputs!F$18:F$20)*$C$4</f>
        <v>0</v>
      </c>
      <c r="D35" s="16">
        <f>-PMT($B$4,Inputs!$C$3,C35,0,1)</f>
        <v>0</v>
      </c>
      <c r="E35" s="16">
        <f>Inputs!$C$4*D35</f>
        <v>0</v>
      </c>
      <c r="F35" s="16">
        <f>-PV($B$4,Inputs!$C$3-($A$22-$A35+1),D35+E35,0,1)</f>
        <v>0</v>
      </c>
      <c r="G35" s="16">
        <f t="shared" si="23"/>
        <v>1.6707938324554066</v>
      </c>
      <c r="I35" s="11">
        <v>2026</v>
      </c>
      <c r="J35" s="17">
        <f t="shared" ref="J35:N35" si="36">J20</f>
        <v>321</v>
      </c>
      <c r="K35" s="17">
        <f t="shared" si="36"/>
        <v>45</v>
      </c>
      <c r="L35" s="16">
        <f t="shared" si="36"/>
        <v>5.0888740258032552</v>
      </c>
      <c r="M35" s="16">
        <f t="shared" si="36"/>
        <v>0.27306641436469509</v>
      </c>
      <c r="N35" s="16">
        <f t="shared" si="36"/>
        <v>0</v>
      </c>
      <c r="O35" s="16">
        <f t="shared" si="15"/>
        <v>5.3619404401679507</v>
      </c>
      <c r="P35" s="16">
        <f>-PV($B$4,Inputs!$C$3-($A$22-$A35+1), AVERAGE('Option 1A'!$O$35:$O$37)*$B35/$B$38,0,1)</f>
        <v>0</v>
      </c>
      <c r="Q35" s="16">
        <f t="shared" si="16"/>
        <v>5.3619404401679507</v>
      </c>
      <c r="S35" s="11">
        <v>2026</v>
      </c>
      <c r="T35" s="17">
        <f t="shared" ref="T35:X35" si="37">T20</f>
        <v>178</v>
      </c>
      <c r="U35" s="17">
        <f t="shared" si="37"/>
        <v>25</v>
      </c>
      <c r="V35" s="16">
        <f t="shared" si="37"/>
        <v>2.7767775704384534</v>
      </c>
      <c r="W35" s="16">
        <f t="shared" si="37"/>
        <v>0.15038921218700357</v>
      </c>
      <c r="X35" s="16">
        <f t="shared" si="37"/>
        <v>0</v>
      </c>
      <c r="Y35" s="16">
        <f t="shared" si="18"/>
        <v>2.927166782625457</v>
      </c>
      <c r="Z35" s="16">
        <f>-PV($B$4,Inputs!$C$3-($A$22-$A35+1), AVERAGE('Option 1A'!$Y$35:$Y$37)*$B35/$B$38,0,1)</f>
        <v>0</v>
      </c>
      <c r="AA35" s="16">
        <f t="shared" si="19"/>
        <v>2.927166782625457</v>
      </c>
      <c r="AC35" s="11">
        <v>2026</v>
      </c>
      <c r="AD35" s="17">
        <f t="shared" ref="AD35:AH35" si="38">AD20</f>
        <v>927</v>
      </c>
      <c r="AE35" s="17">
        <f t="shared" si="38"/>
        <v>131</v>
      </c>
      <c r="AF35" s="16">
        <f t="shared" si="38"/>
        <v>13.425485385750374</v>
      </c>
      <c r="AG35" s="16">
        <f t="shared" si="38"/>
        <v>0.7022605785490037</v>
      </c>
      <c r="AH35" s="16">
        <f t="shared" si="38"/>
        <v>0</v>
      </c>
      <c r="AI35" s="16">
        <f t="shared" si="21"/>
        <v>14.127745964299377</v>
      </c>
      <c r="AJ35" s="16">
        <f>-PV($B$4,Inputs!$C$3-($A$22-$A35+1), AVERAGE('Option 1A'!$AI$35:$AI$37)*$B35/$B$38,0,1)</f>
        <v>0</v>
      </c>
      <c r="AK35" s="16">
        <f t="shared" si="22"/>
        <v>14.127745964299377</v>
      </c>
    </row>
    <row r="36" spans="1:37" ht="16.5" thickTop="1" thickBot="1" x14ac:dyDescent="0.3">
      <c r="A36" s="11">
        <v>2027</v>
      </c>
      <c r="B36" s="17">
        <f>SUMIF(Inputs!$D$18:$D$20,'Option 1A'!$A36,Inputs!E$18:E$20)</f>
        <v>0</v>
      </c>
      <c r="C36" s="16">
        <f>SUMIF(Inputs!$D$18:$D$20,'Option 1A'!$A36,Inputs!F$18:F$20)*$C$4</f>
        <v>0</v>
      </c>
      <c r="D36" s="16">
        <f>-PMT($B$4,Inputs!$C$3,C36,0,1)</f>
        <v>0</v>
      </c>
      <c r="E36" s="16">
        <f>Inputs!$C$4*D36</f>
        <v>0</v>
      </c>
      <c r="F36" s="16">
        <f>-PV($B$4,Inputs!$C$3-($A$22-$A36+1),D36+E36,0,1)</f>
        <v>0</v>
      </c>
      <c r="G36" s="16">
        <f t="shared" si="23"/>
        <v>1.6707938324554066</v>
      </c>
      <c r="I36" s="11">
        <v>2027</v>
      </c>
      <c r="J36" s="17">
        <f t="shared" ref="J36:N36" si="39">J21</f>
        <v>387</v>
      </c>
      <c r="K36" s="17">
        <f t="shared" si="39"/>
        <v>56</v>
      </c>
      <c r="L36" s="16">
        <f t="shared" si="39"/>
        <v>5.7023466113569725</v>
      </c>
      <c r="M36" s="16">
        <f t="shared" si="39"/>
        <v>0.30626948857728653</v>
      </c>
      <c r="N36" s="16">
        <f t="shared" si="39"/>
        <v>0</v>
      </c>
      <c r="O36" s="16">
        <f t="shared" si="15"/>
        <v>6.008616099934259</v>
      </c>
      <c r="P36" s="16">
        <f>-PV($B$4,Inputs!$C$3-($A$22-$A36+1), AVERAGE('Option 1A'!$O$35:$O$37)*$B36/$B$38,0,1)</f>
        <v>0</v>
      </c>
      <c r="Q36" s="16">
        <f t="shared" si="16"/>
        <v>6.008616099934259</v>
      </c>
      <c r="S36" s="11">
        <v>2027</v>
      </c>
      <c r="T36" s="17">
        <f t="shared" ref="T36:X36" si="40">T21</f>
        <v>171</v>
      </c>
      <c r="U36" s="17">
        <f t="shared" si="40"/>
        <v>24</v>
      </c>
      <c r="V36" s="16">
        <f t="shared" si="40"/>
        <v>2.4544539812771085</v>
      </c>
      <c r="W36" s="16">
        <f t="shared" si="40"/>
        <v>0.13367079857963934</v>
      </c>
      <c r="X36" s="16">
        <f t="shared" si="40"/>
        <v>0</v>
      </c>
      <c r="Y36" s="16">
        <f t="shared" si="18"/>
        <v>2.5881247798567477</v>
      </c>
      <c r="Z36" s="16">
        <f>-PV($B$4,Inputs!$C$3-($A$22-$A36+1), AVERAGE('Option 1A'!$Y$35:$Y$37)*$B36/$B$38,0,1)</f>
        <v>0</v>
      </c>
      <c r="AA36" s="16">
        <f t="shared" si="19"/>
        <v>2.5881247798567477</v>
      </c>
      <c r="AC36" s="11">
        <v>2027</v>
      </c>
      <c r="AD36" s="17">
        <f t="shared" ref="AD36:AH36" si="41">AD21</f>
        <v>1107</v>
      </c>
      <c r="AE36" s="17">
        <f t="shared" si="41"/>
        <v>156</v>
      </c>
      <c r="AF36" s="16">
        <f t="shared" si="41"/>
        <v>14.122042921514568</v>
      </c>
      <c r="AG36" s="16">
        <f t="shared" si="41"/>
        <v>0.74248977837509667</v>
      </c>
      <c r="AH36" s="16">
        <f t="shared" si="41"/>
        <v>0</v>
      </c>
      <c r="AI36" s="16">
        <f t="shared" si="21"/>
        <v>14.864532699889665</v>
      </c>
      <c r="AJ36" s="16">
        <f>-PV($B$4,Inputs!$C$3-($A$22-$A36+1), AVERAGE('Option 1A'!$AI$35:$AI$37)*$B36/$B$38,0,1)</f>
        <v>0</v>
      </c>
      <c r="AK36" s="16">
        <f t="shared" si="22"/>
        <v>14.864532699889665</v>
      </c>
    </row>
    <row r="37" spans="1:37" ht="16.5" thickTop="1" thickBot="1" x14ac:dyDescent="0.3">
      <c r="A37" s="11">
        <v>2028</v>
      </c>
      <c r="B37" s="17">
        <f>SUMIF(Inputs!$D$18:$D$20,'Option 1A'!$A37,Inputs!E$18:E$20)</f>
        <v>0</v>
      </c>
      <c r="C37" s="16">
        <f>SUMIF(Inputs!$D$18:$D$20,'Option 1A'!$A37,Inputs!F$18:F$20)*$C$4</f>
        <v>0</v>
      </c>
      <c r="D37" s="16">
        <f>-PMT($B$4,Inputs!$C$3,C37,0,1)</f>
        <v>0</v>
      </c>
      <c r="E37" s="16">
        <f>Inputs!$C$4*D37</f>
        <v>0</v>
      </c>
      <c r="F37" s="16">
        <f>-PV($B$4,Inputs!$C$3-($A$22-$A37+1),D37+E37,0,1)</f>
        <v>0</v>
      </c>
      <c r="G37" s="16">
        <f t="shared" si="23"/>
        <v>1.6707938324554066</v>
      </c>
      <c r="I37" s="11">
        <v>2028</v>
      </c>
      <c r="J37" s="17">
        <f t="shared" ref="J37:N37" si="42">J22</f>
        <v>435</v>
      </c>
      <c r="K37" s="17">
        <f t="shared" si="42"/>
        <v>62</v>
      </c>
      <c r="L37" s="16">
        <f t="shared" si="42"/>
        <v>6.5319122323749745</v>
      </c>
      <c r="M37" s="16">
        <f t="shared" si="42"/>
        <v>0.35014640864039898</v>
      </c>
      <c r="N37" s="16">
        <f t="shared" si="42"/>
        <v>0</v>
      </c>
      <c r="O37" s="16">
        <f t="shared" si="15"/>
        <v>6.8820586410153739</v>
      </c>
      <c r="P37" s="16">
        <f>-PV($B$4,Inputs!$C$3-($A$22-$A37+1), AVERAGE('Option 1A'!$O$35:$O$37)*$B37/$B$38,0,1)</f>
        <v>0</v>
      </c>
      <c r="Q37" s="16">
        <f t="shared" si="16"/>
        <v>6.8820586410153739</v>
      </c>
      <c r="S37" s="11">
        <v>2028</v>
      </c>
      <c r="T37" s="17">
        <f t="shared" ref="T37:X37" si="43">T22</f>
        <v>176</v>
      </c>
      <c r="U37" s="17">
        <f t="shared" si="43"/>
        <v>25</v>
      </c>
      <c r="V37" s="16">
        <f t="shared" si="43"/>
        <v>2.5851335755270308</v>
      </c>
      <c r="W37" s="16">
        <f t="shared" si="43"/>
        <v>0.14084007420893138</v>
      </c>
      <c r="X37" s="16">
        <f t="shared" si="43"/>
        <v>0</v>
      </c>
      <c r="Y37" s="16">
        <f t="shared" si="18"/>
        <v>2.7259736497359621</v>
      </c>
      <c r="Z37" s="16">
        <f>-PV($B$4,Inputs!$C$3-($A$22-$A37+1), AVERAGE('Option 1A'!$Y$35:$Y$37)*$B37/$B$38,0,1)</f>
        <v>0</v>
      </c>
      <c r="AA37" s="16">
        <f t="shared" si="19"/>
        <v>2.7259736497359621</v>
      </c>
      <c r="AC37" s="11">
        <v>2028</v>
      </c>
      <c r="AD37" s="17">
        <f t="shared" ref="AD37:AH37" si="44">AD22</f>
        <v>1207</v>
      </c>
      <c r="AE37" s="17">
        <f t="shared" si="44"/>
        <v>170</v>
      </c>
      <c r="AF37" s="16">
        <f t="shared" si="44"/>
        <v>15.425187255728945</v>
      </c>
      <c r="AG37" s="16">
        <f t="shared" si="44"/>
        <v>0.80763458400656374</v>
      </c>
      <c r="AH37" s="16">
        <f t="shared" si="44"/>
        <v>0</v>
      </c>
      <c r="AI37" s="16">
        <f t="shared" si="21"/>
        <v>16.232821839735507</v>
      </c>
      <c r="AJ37" s="16">
        <f>-PV($B$4,Inputs!$C$3-($A$22-$A37+1), AVERAGE('Option 1A'!$AI$35:$AI$37)*$B37/$B$38,0,1)</f>
        <v>0</v>
      </c>
      <c r="AK37" s="16">
        <f t="shared" si="22"/>
        <v>16.232821839735507</v>
      </c>
    </row>
    <row r="38" spans="1:37" ht="16.5" thickTop="1" thickBot="1" x14ac:dyDescent="0.3">
      <c r="A38" s="11" t="s">
        <v>42</v>
      </c>
      <c r="B38" s="17">
        <f>SUM(B29:B37)</f>
        <v>300</v>
      </c>
      <c r="C38" s="16">
        <f>SUM(C29:C37)</f>
        <v>19.100000000000001</v>
      </c>
      <c r="D38" s="16">
        <f>SUM(D29:D37)</f>
        <v>1.638033169073928</v>
      </c>
      <c r="E38" s="16">
        <f>SUM(E29:E37)</f>
        <v>3.2760663381478559E-2</v>
      </c>
      <c r="F38" s="16">
        <f>SUM(F29:F37)</f>
        <v>17.967911462439822</v>
      </c>
      <c r="G38" s="16">
        <f>F38</f>
        <v>17.967911462439822</v>
      </c>
      <c r="I38" s="11" t="s">
        <v>42</v>
      </c>
      <c r="J38" s="17">
        <f t="shared" ref="J38:P38" si="45">SUM(J29:J37)</f>
        <v>1948</v>
      </c>
      <c r="K38" s="17">
        <f t="shared" si="45"/>
        <v>279</v>
      </c>
      <c r="L38" s="17">
        <f t="shared" si="45"/>
        <v>29.127333913529309</v>
      </c>
      <c r="M38" s="17">
        <f t="shared" si="45"/>
        <v>1.5778043289182817</v>
      </c>
      <c r="N38" s="17">
        <f t="shared" si="45"/>
        <v>0</v>
      </c>
      <c r="O38" s="17">
        <f t="shared" si="45"/>
        <v>30.705138242447592</v>
      </c>
      <c r="P38" s="16">
        <f t="shared" si="45"/>
        <v>65.432014204911923</v>
      </c>
      <c r="Q38" s="16">
        <f>P38</f>
        <v>65.432014204911923</v>
      </c>
      <c r="S38" s="11"/>
      <c r="T38" s="17">
        <f t="shared" ref="T38:Z38" si="46">SUM(T29:T37)</f>
        <v>1081</v>
      </c>
      <c r="U38" s="17">
        <f t="shared" si="46"/>
        <v>155</v>
      </c>
      <c r="V38" s="17">
        <f t="shared" si="46"/>
        <v>15.911516079367141</v>
      </c>
      <c r="W38" s="17">
        <f t="shared" si="46"/>
        <v>0.87146129655453441</v>
      </c>
      <c r="X38" s="17">
        <f t="shared" si="46"/>
        <v>0</v>
      </c>
      <c r="Y38" s="17">
        <f t="shared" si="46"/>
        <v>16.782977375921675</v>
      </c>
      <c r="Z38" s="16">
        <f t="shared" si="46"/>
        <v>29.543305278804901</v>
      </c>
      <c r="AA38" s="16">
        <f>Z38</f>
        <v>29.543305278804901</v>
      </c>
      <c r="AC38" s="11"/>
      <c r="AD38" s="17">
        <f t="shared" ref="AD38:AJ38" si="47">SUM(AD29:AD37)</f>
        <v>5343</v>
      </c>
      <c r="AE38" s="17">
        <f t="shared" si="47"/>
        <v>756</v>
      </c>
      <c r="AF38" s="17">
        <f t="shared" si="47"/>
        <v>72.522659042552235</v>
      </c>
      <c r="AG38" s="17">
        <f t="shared" si="47"/>
        <v>3.8343855646286529</v>
      </c>
      <c r="AH38" s="17">
        <f t="shared" si="47"/>
        <v>0</v>
      </c>
      <c r="AI38" s="17">
        <f t="shared" si="47"/>
        <v>76.357044607180882</v>
      </c>
      <c r="AJ38" s="16">
        <f t="shared" si="47"/>
        <v>162.12303767038469</v>
      </c>
      <c r="AK38" s="16">
        <f>AJ38</f>
        <v>162.12303767038469</v>
      </c>
    </row>
    <row r="39" spans="1:37" ht="16.5" thickTop="1" thickBot="1" x14ac:dyDescent="0.3"/>
    <row r="40" spans="1:37" ht="46.5" customHeight="1" thickTop="1" thickBot="1" x14ac:dyDescent="0.3">
      <c r="A40" s="1" t="s">
        <v>32</v>
      </c>
    </row>
    <row r="41" spans="1:37" ht="31.5" thickTop="1" thickBot="1" x14ac:dyDescent="0.3">
      <c r="I41" s="1" t="s">
        <v>38</v>
      </c>
      <c r="J41" s="1" t="s">
        <v>12</v>
      </c>
      <c r="L41" s="14"/>
      <c r="M41" s="14"/>
      <c r="S41" s="1" t="s">
        <v>38</v>
      </c>
      <c r="T41" s="1" t="s">
        <v>39</v>
      </c>
      <c r="V41" s="14"/>
      <c r="W41" s="14"/>
      <c r="AC41" s="1" t="s">
        <v>38</v>
      </c>
      <c r="AD41" s="1" t="s">
        <v>40</v>
      </c>
      <c r="AF41" s="14"/>
      <c r="AG41" s="14"/>
    </row>
    <row r="42" spans="1:37" ht="64.5" customHeight="1" thickTop="1" thickBot="1" x14ac:dyDescent="0.3">
      <c r="A42" s="1" t="s">
        <v>41</v>
      </c>
      <c r="B42" s="1" t="s">
        <v>44</v>
      </c>
      <c r="C42" s="1" t="s">
        <v>45</v>
      </c>
      <c r="D42" s="1" t="s">
        <v>54</v>
      </c>
      <c r="E42" s="1" t="s">
        <v>46</v>
      </c>
      <c r="F42" s="1" t="s">
        <v>47</v>
      </c>
      <c r="G42" s="1" t="s">
        <v>48</v>
      </c>
      <c r="I42" s="1" t="s">
        <v>38</v>
      </c>
      <c r="J42" s="10" t="s">
        <v>56</v>
      </c>
      <c r="K42" s="10" t="s">
        <v>57</v>
      </c>
      <c r="L42" s="10" t="s">
        <v>49</v>
      </c>
      <c r="M42" s="10" t="s">
        <v>50</v>
      </c>
      <c r="N42" s="1" t="s">
        <v>72</v>
      </c>
      <c r="O42" s="1" t="s">
        <v>51</v>
      </c>
      <c r="P42" s="1" t="s">
        <v>52</v>
      </c>
      <c r="Q42" s="1" t="s">
        <v>53</v>
      </c>
      <c r="S42" s="1" t="s">
        <v>38</v>
      </c>
      <c r="T42" s="10" t="s">
        <v>56</v>
      </c>
      <c r="U42" s="10" t="s">
        <v>57</v>
      </c>
      <c r="V42" s="10" t="s">
        <v>49</v>
      </c>
      <c r="W42" s="10" t="s">
        <v>50</v>
      </c>
      <c r="X42" s="1" t="s">
        <v>72</v>
      </c>
      <c r="Y42" s="1" t="s">
        <v>51</v>
      </c>
      <c r="Z42" s="1" t="s">
        <v>52</v>
      </c>
      <c r="AA42" s="1" t="s">
        <v>53</v>
      </c>
      <c r="AC42" s="1" t="s">
        <v>38</v>
      </c>
      <c r="AD42" s="10" t="s">
        <v>56</v>
      </c>
      <c r="AE42" s="10" t="s">
        <v>57</v>
      </c>
      <c r="AF42" s="10" t="s">
        <v>49</v>
      </c>
      <c r="AG42" s="10" t="s">
        <v>50</v>
      </c>
      <c r="AH42" s="1" t="s">
        <v>72</v>
      </c>
      <c r="AI42" s="1" t="s">
        <v>51</v>
      </c>
      <c r="AJ42" s="1" t="s">
        <v>52</v>
      </c>
      <c r="AK42" s="1" t="s">
        <v>53</v>
      </c>
    </row>
    <row r="43" spans="1:37" ht="16.5" thickTop="1" thickBot="1" x14ac:dyDescent="0.3">
      <c r="A43" s="11" t="s">
        <v>43</v>
      </c>
      <c r="B43" s="15"/>
      <c r="C43" s="15"/>
      <c r="D43" s="15"/>
      <c r="E43" s="15"/>
      <c r="F43" s="15"/>
      <c r="G43" s="15">
        <f>NPV($B$5,G44:G53)</f>
        <v>17.777723661215436</v>
      </c>
      <c r="I43" s="11" t="s">
        <v>43</v>
      </c>
      <c r="J43" s="15"/>
      <c r="K43" s="15"/>
      <c r="L43" s="15"/>
      <c r="M43" s="15"/>
      <c r="N43" s="15"/>
      <c r="O43" s="15"/>
      <c r="P43" s="15"/>
      <c r="Q43" s="15">
        <f>NPV($B$5,Q44:Q53)</f>
        <v>93.504996432336412</v>
      </c>
      <c r="S43" s="11" t="s">
        <v>43</v>
      </c>
      <c r="T43" s="15"/>
      <c r="U43" s="15"/>
      <c r="V43" s="15"/>
      <c r="W43" s="15"/>
      <c r="X43" s="15"/>
      <c r="Y43" s="15"/>
      <c r="Z43" s="15"/>
      <c r="AA43" s="15">
        <f>NPV($B$5,AA44:AA53)</f>
        <v>44.755187770904485</v>
      </c>
      <c r="AC43" s="11" t="s">
        <v>43</v>
      </c>
      <c r="AD43" s="15"/>
      <c r="AE43" s="15"/>
      <c r="AF43" s="15"/>
      <c r="AG43" s="15"/>
      <c r="AH43" s="15"/>
      <c r="AI43" s="15"/>
      <c r="AJ43" s="15"/>
      <c r="AK43" s="15">
        <f>NPV($B$5,AK44:AK53)</f>
        <v>231.74212326672989</v>
      </c>
    </row>
    <row r="44" spans="1:37" ht="16.5" thickTop="1" thickBot="1" x14ac:dyDescent="0.3">
      <c r="A44" s="11">
        <v>2020</v>
      </c>
      <c r="B44" s="17">
        <f>SUMIF(Inputs!$D$18:$D$20,'Option 1A'!$A44,Inputs!E$18:E$20)</f>
        <v>0</v>
      </c>
      <c r="C44" s="16">
        <f>SUMIF(Inputs!$D$18:$D$20,'Option 1A'!$A44,Inputs!F$18:F$20)*$C$5</f>
        <v>0</v>
      </c>
      <c r="D44" s="16">
        <f>-PMT($B$5,Inputs!$C$3,C44,0,1)</f>
        <v>0</v>
      </c>
      <c r="E44" s="16">
        <f>Inputs!$C$4*D44</f>
        <v>0</v>
      </c>
      <c r="F44" s="16">
        <f>-PV($B$5,Inputs!$C$3-($A$22-$A44+1),D44+E44,0,1)</f>
        <v>0</v>
      </c>
      <c r="G44" s="16">
        <f>E44+D44</f>
        <v>0</v>
      </c>
      <c r="I44" s="11">
        <v>2020</v>
      </c>
      <c r="J44" s="17">
        <f>J29</f>
        <v>0</v>
      </c>
      <c r="K44" s="17">
        <f t="shared" ref="K44:N44" si="48">K29</f>
        <v>0</v>
      </c>
      <c r="L44" s="16">
        <f t="shared" si="48"/>
        <v>0</v>
      </c>
      <c r="M44" s="16">
        <f t="shared" si="48"/>
        <v>0</v>
      </c>
      <c r="N44" s="16">
        <f t="shared" si="48"/>
        <v>0</v>
      </c>
      <c r="O44" s="16">
        <f>L44+M44+N44</f>
        <v>0</v>
      </c>
      <c r="P44" s="16">
        <f>-PV($B$5,Inputs!$C$3-($A$22-$A44+1), AVERAGE('Option 1A'!$O$50:$O$52)*$B44/$B$53,0,1)</f>
        <v>0</v>
      </c>
      <c r="Q44" s="16">
        <f>O44</f>
        <v>0</v>
      </c>
      <c r="S44" s="11">
        <v>2020</v>
      </c>
      <c r="T44" s="17">
        <f>T29</f>
        <v>0</v>
      </c>
      <c r="U44" s="17">
        <f t="shared" ref="U44:X44" si="49">U29</f>
        <v>0</v>
      </c>
      <c r="V44" s="16">
        <f t="shared" si="49"/>
        <v>0</v>
      </c>
      <c r="W44" s="16">
        <f t="shared" si="49"/>
        <v>0</v>
      </c>
      <c r="X44" s="16">
        <f t="shared" si="49"/>
        <v>0</v>
      </c>
      <c r="Y44" s="16">
        <f>V44+W44+X44</f>
        <v>0</v>
      </c>
      <c r="Z44" s="16">
        <f>-PV($B$5,Inputs!$C$3-($A$22-$A44+1), AVERAGE('Option 1A'!$Y$50:$Y$52)*$B44/$B$53,0,1)</f>
        <v>0</v>
      </c>
      <c r="AA44" s="16">
        <f>Y44</f>
        <v>0</v>
      </c>
      <c r="AC44" s="11">
        <v>2020</v>
      </c>
      <c r="AD44" s="17">
        <f>AD29</f>
        <v>0</v>
      </c>
      <c r="AE44" s="17">
        <f t="shared" ref="AE44:AH44" si="50">AE29</f>
        <v>0</v>
      </c>
      <c r="AF44" s="16">
        <f t="shared" si="50"/>
        <v>0</v>
      </c>
      <c r="AG44" s="16">
        <f t="shared" si="50"/>
        <v>0</v>
      </c>
      <c r="AH44" s="16">
        <f t="shared" si="50"/>
        <v>0</v>
      </c>
      <c r="AI44" s="16">
        <f>AF44+AG44+AH44</f>
        <v>0</v>
      </c>
      <c r="AJ44" s="16">
        <f>-PV($B$5,Inputs!$C$3-($A$22-$A44+1), AVERAGE('Option 1A'!$AI$50:$AI$52)*$B44/$B$53,0,1)</f>
        <v>0</v>
      </c>
      <c r="AK44" s="16">
        <f>AI44</f>
        <v>0</v>
      </c>
    </row>
    <row r="45" spans="1:37" ht="16.5" thickTop="1" thickBot="1" x14ac:dyDescent="0.3">
      <c r="A45" s="11">
        <v>2021</v>
      </c>
      <c r="B45" s="17">
        <f>SUMIF(Inputs!$D$18:$D$20,'Option 1A'!$A45,Inputs!E$18:E$20)</f>
        <v>100</v>
      </c>
      <c r="C45" s="16">
        <f>SUMIF(Inputs!$D$18:$D$20,'Option 1A'!$A45,Inputs!F$18:F$20)*$C$5</f>
        <v>6.4</v>
      </c>
      <c r="D45" s="16">
        <f>-PMT($B$5,Inputs!$C$3,C45,0,1)</f>
        <v>0.33620920027778817</v>
      </c>
      <c r="E45" s="16">
        <f>Inputs!$C$4*D45</f>
        <v>6.7241840055557636E-3</v>
      </c>
      <c r="F45" s="16">
        <f>-PV($B$5,Inputs!$C$3-($A$22-$A45+1),D45+E45,0,1)</f>
        <v>5.3833594204394837</v>
      </c>
      <c r="G45" s="16">
        <f>D45+E45+G44</f>
        <v>0.34293338428334391</v>
      </c>
      <c r="I45" s="11">
        <v>2021</v>
      </c>
      <c r="J45" s="17">
        <f t="shared" ref="J45:N45" si="51">J30</f>
        <v>58</v>
      </c>
      <c r="K45" s="17">
        <f t="shared" si="51"/>
        <v>9</v>
      </c>
      <c r="L45" s="16">
        <f t="shared" si="51"/>
        <v>0.84078725137157462</v>
      </c>
      <c r="M45" s="16">
        <f t="shared" si="51"/>
        <v>4.7245529299886811E-2</v>
      </c>
      <c r="N45" s="16">
        <f t="shared" si="51"/>
        <v>0</v>
      </c>
      <c r="O45" s="16">
        <f t="shared" ref="O45:O52" si="52">L45+M45+N45</f>
        <v>0.88803278067146141</v>
      </c>
      <c r="P45" s="16">
        <f>-PV($B$5,Inputs!$C$3-($A$22-$A45+1), AVERAGE('Option 1A'!$O$50:$O$52)*$B45/$B$53,0,1)</f>
        <v>31.836564698116348</v>
      </c>
      <c r="Q45" s="16">
        <f t="shared" ref="Q45:Q52" si="53">O45</f>
        <v>0.88803278067146141</v>
      </c>
      <c r="S45" s="11">
        <v>2021</v>
      </c>
      <c r="T45" s="17">
        <f t="shared" ref="T45:X45" si="54">T30</f>
        <v>51</v>
      </c>
      <c r="U45" s="17">
        <f t="shared" si="54"/>
        <v>8</v>
      </c>
      <c r="V45" s="16">
        <f t="shared" si="54"/>
        <v>0.73204675730030633</v>
      </c>
      <c r="W45" s="16">
        <f t="shared" si="54"/>
        <v>4.1080968451841039E-2</v>
      </c>
      <c r="X45" s="16">
        <f t="shared" si="54"/>
        <v>0</v>
      </c>
      <c r="Y45" s="16">
        <f t="shared" ref="Y45:Y52" si="55">V45+W45+X45</f>
        <v>0.77312772575214739</v>
      </c>
      <c r="Z45" s="16">
        <f>-PV($B$5,Inputs!$C$3-($A$22-$A45+1), AVERAGE('Option 1A'!$Y$50:$Y$52)*$B45/$B$53,0,1)</f>
        <v>14.374574301799004</v>
      </c>
      <c r="AA45" s="16">
        <f t="shared" ref="AA45:AA52" si="56">Y45</f>
        <v>0.77312772575214739</v>
      </c>
      <c r="AC45" s="11">
        <v>2021</v>
      </c>
      <c r="AD45" s="17">
        <f t="shared" ref="AD45:AH45" si="57">AD30</f>
        <v>59</v>
      </c>
      <c r="AE45" s="17">
        <f t="shared" si="57"/>
        <v>8</v>
      </c>
      <c r="AF45" s="16">
        <f t="shared" si="57"/>
        <v>0.75139101523257368</v>
      </c>
      <c r="AG45" s="16">
        <f t="shared" si="57"/>
        <v>4.2687627270174895E-2</v>
      </c>
      <c r="AH45" s="16">
        <f t="shared" si="57"/>
        <v>0</v>
      </c>
      <c r="AI45" s="16">
        <f t="shared" ref="AI45:AI52" si="58">AF45+AG45+AH45</f>
        <v>0.79407864250274862</v>
      </c>
      <c r="AJ45" s="16">
        <f>-PV($B$5,Inputs!$C$3-($A$22-$A45+1), AVERAGE('Option 1A'!$AI$50:$AI$52)*$B45/$B$53,0,1)</f>
        <v>78.882495679934166</v>
      </c>
      <c r="AK45" s="16">
        <f t="shared" ref="AK45:AK52" si="59">AI45</f>
        <v>0.79407864250274862</v>
      </c>
    </row>
    <row r="46" spans="1:37" ht="16.5" thickTop="1" thickBot="1" x14ac:dyDescent="0.3">
      <c r="A46" s="11">
        <v>2022</v>
      </c>
      <c r="B46" s="17">
        <f>SUMIF(Inputs!$D$18:$D$20,'Option 1A'!$A46,Inputs!E$18:E$20)</f>
        <v>200</v>
      </c>
      <c r="C46" s="16">
        <f>SUMIF(Inputs!$D$18:$D$20,'Option 1A'!$A46,Inputs!F$18:F$20)*$C$5</f>
        <v>12.7</v>
      </c>
      <c r="D46" s="16">
        <f>-PMT($B$5,Inputs!$C$3,C46,0,1)</f>
        <v>0.66716513180123582</v>
      </c>
      <c r="E46" s="16">
        <f>Inputs!$C$4*D46</f>
        <v>1.3343302636024717E-2</v>
      </c>
      <c r="F46" s="16">
        <f>-PV($B$5,Inputs!$C$3-($A$22-$A46+1),D46+E46,0,1)</f>
        <v>11.001864811185667</v>
      </c>
      <c r="G46" s="16">
        <f t="shared" ref="G46:G52" si="60">D46+E46+G45</f>
        <v>1.0234418187206045</v>
      </c>
      <c r="I46" s="11">
        <v>2022</v>
      </c>
      <c r="J46" s="17">
        <f t="shared" ref="J46:N46" si="61">J31</f>
        <v>106</v>
      </c>
      <c r="K46" s="17">
        <f t="shared" si="61"/>
        <v>15</v>
      </c>
      <c r="L46" s="16">
        <f t="shared" si="61"/>
        <v>1.441215015936032</v>
      </c>
      <c r="M46" s="16">
        <f t="shared" si="61"/>
        <v>8.0576136590013225E-2</v>
      </c>
      <c r="N46" s="16">
        <f t="shared" si="61"/>
        <v>0</v>
      </c>
      <c r="O46" s="16">
        <f t="shared" si="52"/>
        <v>1.5217911525260452</v>
      </c>
      <c r="P46" s="16">
        <f>-PV($B$5,Inputs!$C$3-($A$22-$A46+1), AVERAGE('Option 1A'!$O$50:$O$52)*$B46/$B$53,0,1)</f>
        <v>65.576068490714718</v>
      </c>
      <c r="Q46" s="16">
        <f t="shared" si="53"/>
        <v>1.5217911525260452</v>
      </c>
      <c r="S46" s="11">
        <v>2022</v>
      </c>
      <c r="T46" s="17">
        <f t="shared" ref="T46:X46" si="62">T31</f>
        <v>82</v>
      </c>
      <c r="U46" s="17">
        <f t="shared" si="62"/>
        <v>12</v>
      </c>
      <c r="V46" s="16">
        <f t="shared" si="62"/>
        <v>1.119912682518694</v>
      </c>
      <c r="W46" s="16">
        <f t="shared" si="62"/>
        <v>6.2699243910133012E-2</v>
      </c>
      <c r="X46" s="16">
        <f t="shared" si="62"/>
        <v>0</v>
      </c>
      <c r="Y46" s="16">
        <f t="shared" si="55"/>
        <v>1.1826119264288271</v>
      </c>
      <c r="Z46" s="16">
        <f>-PV($B$5,Inputs!$C$3-($A$22-$A46+1), AVERAGE('Option 1A'!$Y$50:$Y$52)*$B46/$B$53,0,1)</f>
        <v>29.608347441940278</v>
      </c>
      <c r="AA46" s="16">
        <f t="shared" si="56"/>
        <v>1.1826119264288271</v>
      </c>
      <c r="AC46" s="11">
        <v>2022</v>
      </c>
      <c r="AD46" s="17">
        <f t="shared" ref="AD46:AH46" si="63">AD31</f>
        <v>212</v>
      </c>
      <c r="AE46" s="17">
        <f t="shared" si="63"/>
        <v>31</v>
      </c>
      <c r="AF46" s="16">
        <f t="shared" si="63"/>
        <v>2.7590724937904874</v>
      </c>
      <c r="AG46" s="16">
        <f t="shared" si="63"/>
        <v>0.15406004185870559</v>
      </c>
      <c r="AH46" s="16">
        <f t="shared" si="63"/>
        <v>0</v>
      </c>
      <c r="AI46" s="16">
        <f t="shared" si="58"/>
        <v>2.9131325356491931</v>
      </c>
      <c r="AJ46" s="16">
        <f>-PV($B$5,Inputs!$C$3-($A$22-$A46+1), AVERAGE('Option 1A'!$AI$50:$AI$52)*$B46/$B$53,0,1)</f>
        <v>162.47996567707341</v>
      </c>
      <c r="AK46" s="16">
        <f t="shared" si="59"/>
        <v>2.9131325356491931</v>
      </c>
    </row>
    <row r="47" spans="1:37" ht="16.5" thickTop="1" thickBot="1" x14ac:dyDescent="0.3">
      <c r="A47" s="11">
        <v>2023</v>
      </c>
      <c r="B47" s="17">
        <f>SUMIF(Inputs!$D$18:$D$20,'Option 1A'!$A47,Inputs!E$18:E$20)</f>
        <v>0</v>
      </c>
      <c r="C47" s="16">
        <f>SUMIF(Inputs!$D$18:$D$20,'Option 1A'!$A47,Inputs!F$18:F$20)*$C$5</f>
        <v>0</v>
      </c>
      <c r="D47" s="16">
        <f>-PMT($B$5,Inputs!$C$3,C47,0,1)</f>
        <v>0</v>
      </c>
      <c r="E47" s="16">
        <f>Inputs!$C$4*D47</f>
        <v>0</v>
      </c>
      <c r="F47" s="16">
        <f>-PV($B$5,Inputs!$C$3-($A$22-$A47+1),D47+E47,0,1)</f>
        <v>0</v>
      </c>
      <c r="G47" s="16">
        <f t="shared" si="60"/>
        <v>1.0234418187206045</v>
      </c>
      <c r="I47" s="11">
        <v>2023</v>
      </c>
      <c r="J47" s="17">
        <f t="shared" ref="J47:N47" si="64">J32</f>
        <v>160</v>
      </c>
      <c r="K47" s="17">
        <f t="shared" si="64"/>
        <v>23</v>
      </c>
      <c r="L47" s="16">
        <f t="shared" si="64"/>
        <v>2.3338242898220187</v>
      </c>
      <c r="M47" s="16">
        <f t="shared" si="64"/>
        <v>0.12954972111513385</v>
      </c>
      <c r="N47" s="16">
        <f t="shared" si="64"/>
        <v>0</v>
      </c>
      <c r="O47" s="16">
        <f t="shared" si="52"/>
        <v>2.4633740109371525</v>
      </c>
      <c r="P47" s="16">
        <f>-PV($B$5,Inputs!$C$3-($A$22-$A47+1), AVERAGE('Option 1A'!$O$50:$O$52)*$B47/$B$53,0,1)</f>
        <v>0</v>
      </c>
      <c r="Q47" s="16">
        <f t="shared" si="53"/>
        <v>2.4633740109371525</v>
      </c>
      <c r="S47" s="11">
        <v>2023</v>
      </c>
      <c r="T47" s="17">
        <f t="shared" ref="T47:X47" si="65">T32</f>
        <v>103</v>
      </c>
      <c r="U47" s="17">
        <f t="shared" si="65"/>
        <v>15</v>
      </c>
      <c r="V47" s="16">
        <f t="shared" si="65"/>
        <v>1.4793707651753796</v>
      </c>
      <c r="W47" s="16">
        <f t="shared" si="65"/>
        <v>8.2313249783145151E-2</v>
      </c>
      <c r="X47" s="16">
        <f t="shared" si="65"/>
        <v>0</v>
      </c>
      <c r="Y47" s="16">
        <f t="shared" si="55"/>
        <v>1.5616840149585247</v>
      </c>
      <c r="Z47" s="16">
        <f>-PV($B$5,Inputs!$C$3-($A$22-$A47+1), AVERAGE('Option 1A'!$Y$50:$Y$52)*$B47/$B$53,0,1)</f>
        <v>0</v>
      </c>
      <c r="AA47" s="16">
        <f t="shared" si="56"/>
        <v>1.5616840149585247</v>
      </c>
      <c r="AC47" s="11">
        <v>2023</v>
      </c>
      <c r="AD47" s="17">
        <f t="shared" ref="AD47:AH47" si="66">AD32</f>
        <v>442</v>
      </c>
      <c r="AE47" s="17">
        <f t="shared" si="66"/>
        <v>63</v>
      </c>
      <c r="AF47" s="16">
        <f t="shared" si="66"/>
        <v>6.0390879997283617</v>
      </c>
      <c r="AG47" s="16">
        <f t="shared" si="66"/>
        <v>0.32955278575320379</v>
      </c>
      <c r="AH47" s="16">
        <f t="shared" si="66"/>
        <v>0</v>
      </c>
      <c r="AI47" s="16">
        <f t="shared" si="58"/>
        <v>6.3686407854815652</v>
      </c>
      <c r="AJ47" s="16">
        <f>-PV($B$5,Inputs!$C$3-($A$22-$A47+1), AVERAGE('Option 1A'!$AI$50:$AI$52)*$B47/$B$53,0,1)</f>
        <v>0</v>
      </c>
      <c r="AK47" s="16">
        <f t="shared" si="59"/>
        <v>6.3686407854815652</v>
      </c>
    </row>
    <row r="48" spans="1:37" ht="16.5" thickTop="1" thickBot="1" x14ac:dyDescent="0.3">
      <c r="A48" s="11">
        <v>2024</v>
      </c>
      <c r="B48" s="17">
        <f>SUMIF(Inputs!$D$18:$D$20,'Option 1A'!$A48,Inputs!E$18:E$20)</f>
        <v>0</v>
      </c>
      <c r="C48" s="16">
        <f>SUMIF(Inputs!$D$18:$D$20,'Option 1A'!$A48,Inputs!F$18:F$20)*$C$5</f>
        <v>0</v>
      </c>
      <c r="D48" s="16">
        <f>-PMT($B$5,Inputs!$C$3,C48,0,1)</f>
        <v>0</v>
      </c>
      <c r="E48" s="16">
        <f>Inputs!$C$4*D48</f>
        <v>0</v>
      </c>
      <c r="F48" s="16">
        <f>-PV($B$5,Inputs!$C$3-($A$22-$A48+1),D48+E48,0,1)</f>
        <v>0</v>
      </c>
      <c r="G48" s="16">
        <f t="shared" si="60"/>
        <v>1.0234418187206045</v>
      </c>
      <c r="I48" s="11">
        <v>2024</v>
      </c>
      <c r="J48" s="17">
        <f t="shared" ref="J48:N48" si="67">J33</f>
        <v>237</v>
      </c>
      <c r="K48" s="17">
        <f t="shared" si="67"/>
        <v>34</v>
      </c>
      <c r="L48" s="16">
        <f t="shared" si="67"/>
        <v>3.5389443885263212</v>
      </c>
      <c r="M48" s="16">
        <f t="shared" si="67"/>
        <v>0.19408414019575157</v>
      </c>
      <c r="N48" s="16">
        <f t="shared" si="67"/>
        <v>0</v>
      </c>
      <c r="O48" s="16">
        <f t="shared" si="52"/>
        <v>3.7330285287220728</v>
      </c>
      <c r="P48" s="16">
        <f>-PV($B$5,Inputs!$C$3-($A$22-$A48+1), AVERAGE('Option 1A'!$O$50:$O$52)*$B48/$B$53,0,1)</f>
        <v>0</v>
      </c>
      <c r="Q48" s="16">
        <f t="shared" si="53"/>
        <v>3.7330285287220728</v>
      </c>
      <c r="S48" s="11">
        <v>2024</v>
      </c>
      <c r="T48" s="17">
        <f t="shared" ref="T48:X48" si="68">T33</f>
        <v>161</v>
      </c>
      <c r="U48" s="17">
        <f t="shared" si="68"/>
        <v>23</v>
      </c>
      <c r="V48" s="16">
        <f t="shared" si="68"/>
        <v>2.3971952375325238</v>
      </c>
      <c r="W48" s="16">
        <f t="shared" si="68"/>
        <v>0.131795255059932</v>
      </c>
      <c r="X48" s="16">
        <f t="shared" si="68"/>
        <v>0</v>
      </c>
      <c r="Y48" s="16">
        <f t="shared" si="55"/>
        <v>2.528990492592456</v>
      </c>
      <c r="Z48" s="16">
        <f>-PV($B$5,Inputs!$C$3-($A$22-$A48+1), AVERAGE('Option 1A'!$Y$50:$Y$52)*$B48/$B$53,0,1)</f>
        <v>0</v>
      </c>
      <c r="AA48" s="16">
        <f t="shared" si="56"/>
        <v>2.528990492592456</v>
      </c>
      <c r="AC48" s="11">
        <v>2024</v>
      </c>
      <c r="AD48" s="17">
        <f t="shared" ref="AD48:AH48" si="69">AD33</f>
        <v>663</v>
      </c>
      <c r="AE48" s="17">
        <f t="shared" si="69"/>
        <v>94</v>
      </c>
      <c r="AF48" s="16">
        <f t="shared" si="69"/>
        <v>9.4993253982214174</v>
      </c>
      <c r="AG48" s="16">
        <f t="shared" si="69"/>
        <v>0.50415138132858817</v>
      </c>
      <c r="AH48" s="16">
        <f t="shared" si="69"/>
        <v>0</v>
      </c>
      <c r="AI48" s="16">
        <f t="shared" si="58"/>
        <v>10.003476779550006</v>
      </c>
      <c r="AJ48" s="16">
        <f>-PV($B$5,Inputs!$C$3-($A$22-$A48+1), AVERAGE('Option 1A'!$AI$50:$AI$52)*$B48/$B$53,0,1)</f>
        <v>0</v>
      </c>
      <c r="AK48" s="16">
        <f t="shared" si="59"/>
        <v>10.003476779550006</v>
      </c>
    </row>
    <row r="49" spans="1:37" ht="16.5" thickTop="1" thickBot="1" x14ac:dyDescent="0.3">
      <c r="A49" s="11">
        <v>2025</v>
      </c>
      <c r="B49" s="17">
        <f>SUMIF(Inputs!$D$18:$D$20,'Option 1A'!$A49,Inputs!E$18:E$20)</f>
        <v>0</v>
      </c>
      <c r="C49" s="16">
        <f>SUMIF(Inputs!$D$18:$D$20,'Option 1A'!$A49,Inputs!F$18:F$20)*$C$5</f>
        <v>0</v>
      </c>
      <c r="D49" s="16">
        <f>-PMT($B$5,Inputs!$C$3,C49,0,1)</f>
        <v>0</v>
      </c>
      <c r="E49" s="16">
        <f>Inputs!$C$4*D49</f>
        <v>0</v>
      </c>
      <c r="F49" s="16">
        <f>-PV($B$5,Inputs!$C$3-($A$22-$A49+1),D49+E49,0,1)</f>
        <v>0</v>
      </c>
      <c r="G49" s="16">
        <f t="shared" si="60"/>
        <v>1.0234418187206045</v>
      </c>
      <c r="I49" s="11">
        <v>2025</v>
      </c>
      <c r="J49" s="17">
        <f t="shared" ref="J49:N49" si="70">J34</f>
        <v>244</v>
      </c>
      <c r="K49" s="17">
        <f t="shared" si="70"/>
        <v>35</v>
      </c>
      <c r="L49" s="16">
        <f t="shared" si="70"/>
        <v>3.6494300983381618</v>
      </c>
      <c r="M49" s="16">
        <f t="shared" si="70"/>
        <v>0.19686649013511562</v>
      </c>
      <c r="N49" s="16">
        <f t="shared" si="70"/>
        <v>0</v>
      </c>
      <c r="O49" s="16">
        <f t="shared" si="52"/>
        <v>3.8462965884732774</v>
      </c>
      <c r="P49" s="16">
        <f>-PV($B$5,Inputs!$C$3-($A$22-$A49+1), AVERAGE('Option 1A'!$O$50:$O$52)*$B49/$B$53,0,1)</f>
        <v>0</v>
      </c>
      <c r="Q49" s="16">
        <f t="shared" si="53"/>
        <v>3.8462965884732774</v>
      </c>
      <c r="S49" s="11">
        <v>2025</v>
      </c>
      <c r="T49" s="17">
        <f t="shared" ref="T49:X49" si="71">T34</f>
        <v>159</v>
      </c>
      <c r="U49" s="17">
        <f t="shared" si="71"/>
        <v>23</v>
      </c>
      <c r="V49" s="16">
        <f t="shared" si="71"/>
        <v>2.3666255095976445</v>
      </c>
      <c r="W49" s="16">
        <f t="shared" si="71"/>
        <v>0.12867249437390887</v>
      </c>
      <c r="X49" s="16">
        <f t="shared" si="71"/>
        <v>0</v>
      </c>
      <c r="Y49" s="16">
        <f t="shared" si="55"/>
        <v>2.4952980039715533</v>
      </c>
      <c r="Z49" s="16">
        <f>-PV($B$5,Inputs!$C$3-($A$22-$A49+1), AVERAGE('Option 1A'!$Y$50:$Y$52)*$B49/$B$53,0,1)</f>
        <v>0</v>
      </c>
      <c r="AA49" s="16">
        <f t="shared" si="56"/>
        <v>2.4952980039715533</v>
      </c>
      <c r="AC49" s="11">
        <v>2025</v>
      </c>
      <c r="AD49" s="17">
        <f t="shared" ref="AD49:AH49" si="72">AD34</f>
        <v>726</v>
      </c>
      <c r="AE49" s="17">
        <f t="shared" si="72"/>
        <v>103</v>
      </c>
      <c r="AF49" s="16">
        <f t="shared" si="72"/>
        <v>10.501066572585499</v>
      </c>
      <c r="AG49" s="16">
        <f t="shared" si="72"/>
        <v>0.55154878748731595</v>
      </c>
      <c r="AH49" s="16">
        <f t="shared" si="72"/>
        <v>0</v>
      </c>
      <c r="AI49" s="16">
        <f t="shared" si="58"/>
        <v>11.052615360072815</v>
      </c>
      <c r="AJ49" s="16">
        <f>-PV($B$5,Inputs!$C$3-($A$22-$A49+1), AVERAGE('Option 1A'!$AI$50:$AI$52)*$B49/$B$53,0,1)</f>
        <v>0</v>
      </c>
      <c r="AK49" s="16">
        <f t="shared" si="59"/>
        <v>11.052615360072815</v>
      </c>
    </row>
    <row r="50" spans="1:37" ht="16.5" thickTop="1" thickBot="1" x14ac:dyDescent="0.3">
      <c r="A50" s="11">
        <v>2026</v>
      </c>
      <c r="B50" s="17">
        <f>SUMIF(Inputs!$D$18:$D$20,'Option 1A'!$A50,Inputs!E$18:E$20)</f>
        <v>0</v>
      </c>
      <c r="C50" s="16">
        <f>SUMIF(Inputs!$D$18:$D$20,'Option 1A'!$A50,Inputs!F$18:F$20)*$C$5</f>
        <v>0</v>
      </c>
      <c r="D50" s="16">
        <f>-PMT($B$5,Inputs!$C$3,C50,0,1)</f>
        <v>0</v>
      </c>
      <c r="E50" s="16">
        <f>Inputs!$C$4*D50</f>
        <v>0</v>
      </c>
      <c r="F50" s="16">
        <f>-PV($B$5,Inputs!$C$3-($A$22-$A50+1),D50+E50,0,1)</f>
        <v>0</v>
      </c>
      <c r="G50" s="16">
        <f t="shared" si="60"/>
        <v>1.0234418187206045</v>
      </c>
      <c r="I50" s="11">
        <v>2026</v>
      </c>
      <c r="J50" s="17">
        <f t="shared" ref="J50:N50" si="73">J35</f>
        <v>321</v>
      </c>
      <c r="K50" s="17">
        <f t="shared" si="73"/>
        <v>45</v>
      </c>
      <c r="L50" s="16">
        <f t="shared" si="73"/>
        <v>5.0888740258032552</v>
      </c>
      <c r="M50" s="16">
        <f t="shared" si="73"/>
        <v>0.27306641436469509</v>
      </c>
      <c r="N50" s="16">
        <f t="shared" si="73"/>
        <v>0</v>
      </c>
      <c r="O50" s="16">
        <f t="shared" si="52"/>
        <v>5.3619404401679507</v>
      </c>
      <c r="P50" s="16">
        <f>-PV($B$5,Inputs!$C$3-($A$22-$A50+1), AVERAGE('Option 1A'!$O$50:$O$52)*$B50/$B$53,0,1)</f>
        <v>0</v>
      </c>
      <c r="Q50" s="16">
        <f t="shared" si="53"/>
        <v>5.3619404401679507</v>
      </c>
      <c r="S50" s="11">
        <v>2026</v>
      </c>
      <c r="T50" s="17">
        <f t="shared" ref="T50:X50" si="74">T35</f>
        <v>178</v>
      </c>
      <c r="U50" s="17">
        <f t="shared" si="74"/>
        <v>25</v>
      </c>
      <c r="V50" s="16">
        <f t="shared" si="74"/>
        <v>2.7767775704384534</v>
      </c>
      <c r="W50" s="16">
        <f t="shared" si="74"/>
        <v>0.15038921218700357</v>
      </c>
      <c r="X50" s="16">
        <f t="shared" si="74"/>
        <v>0</v>
      </c>
      <c r="Y50" s="16">
        <f t="shared" si="55"/>
        <v>2.927166782625457</v>
      </c>
      <c r="Z50" s="16">
        <f>-PV($B$5,Inputs!$C$3-($A$22-$A50+1), AVERAGE('Option 1A'!$Y$50:$Y$52)*$B50/$B$53,0,1)</f>
        <v>0</v>
      </c>
      <c r="AA50" s="16">
        <f t="shared" si="56"/>
        <v>2.927166782625457</v>
      </c>
      <c r="AC50" s="11">
        <v>2026</v>
      </c>
      <c r="AD50" s="17">
        <f t="shared" ref="AD50:AH50" si="75">AD35</f>
        <v>927</v>
      </c>
      <c r="AE50" s="17">
        <f t="shared" si="75"/>
        <v>131</v>
      </c>
      <c r="AF50" s="16">
        <f t="shared" si="75"/>
        <v>13.425485385750374</v>
      </c>
      <c r="AG50" s="16">
        <f t="shared" si="75"/>
        <v>0.7022605785490037</v>
      </c>
      <c r="AH50" s="16">
        <f t="shared" si="75"/>
        <v>0</v>
      </c>
      <c r="AI50" s="16">
        <f t="shared" si="58"/>
        <v>14.127745964299377</v>
      </c>
      <c r="AJ50" s="16">
        <f>-PV($B$5,Inputs!$C$3-($A$22-$A50+1), AVERAGE('Option 1A'!$AI$50:$AI$52)*$B50/$B$53,0,1)</f>
        <v>0</v>
      </c>
      <c r="AK50" s="16">
        <f t="shared" si="59"/>
        <v>14.127745964299377</v>
      </c>
    </row>
    <row r="51" spans="1:37" ht="16.5" thickTop="1" thickBot="1" x14ac:dyDescent="0.3">
      <c r="A51" s="11">
        <v>2027</v>
      </c>
      <c r="B51" s="17">
        <f>SUMIF(Inputs!$D$18:$D$20,'Option 1A'!$A51,Inputs!E$18:E$20)</f>
        <v>0</v>
      </c>
      <c r="C51" s="16">
        <f>SUMIF(Inputs!$D$18:$D$20,'Option 1A'!$A51,Inputs!F$18:F$20)*$C$5</f>
        <v>0</v>
      </c>
      <c r="D51" s="16">
        <f>-PMT($B$5,Inputs!$C$3,C51,0,1)</f>
        <v>0</v>
      </c>
      <c r="E51" s="16">
        <f>Inputs!$C$4*D51</f>
        <v>0</v>
      </c>
      <c r="F51" s="16">
        <f>-PV($B$5,Inputs!$C$3-($A$22-$A51+1),D51+E51,0,1)</f>
        <v>0</v>
      </c>
      <c r="G51" s="16">
        <f t="shared" si="60"/>
        <v>1.0234418187206045</v>
      </c>
      <c r="I51" s="11">
        <v>2027</v>
      </c>
      <c r="J51" s="17">
        <f t="shared" ref="J51:N51" si="76">J36</f>
        <v>387</v>
      </c>
      <c r="K51" s="17">
        <f t="shared" si="76"/>
        <v>56</v>
      </c>
      <c r="L51" s="16">
        <f t="shared" si="76"/>
        <v>5.7023466113569725</v>
      </c>
      <c r="M51" s="16">
        <f t="shared" si="76"/>
        <v>0.30626948857728653</v>
      </c>
      <c r="N51" s="16">
        <f t="shared" si="76"/>
        <v>0</v>
      </c>
      <c r="O51" s="16">
        <f t="shared" si="52"/>
        <v>6.008616099934259</v>
      </c>
      <c r="P51" s="16">
        <f>-PV($B$5,Inputs!$C$3-($A$22-$A51+1), AVERAGE('Option 1A'!$O$50:$O$52)*$B51/$B$53,0,1)</f>
        <v>0</v>
      </c>
      <c r="Q51" s="16">
        <f t="shared" si="53"/>
        <v>6.008616099934259</v>
      </c>
      <c r="S51" s="11">
        <v>2027</v>
      </c>
      <c r="T51" s="17">
        <f t="shared" ref="T51:X51" si="77">T36</f>
        <v>171</v>
      </c>
      <c r="U51" s="17">
        <f t="shared" si="77"/>
        <v>24</v>
      </c>
      <c r="V51" s="16">
        <f t="shared" si="77"/>
        <v>2.4544539812771085</v>
      </c>
      <c r="W51" s="16">
        <f t="shared" si="77"/>
        <v>0.13367079857963934</v>
      </c>
      <c r="X51" s="16">
        <f t="shared" si="77"/>
        <v>0</v>
      </c>
      <c r="Y51" s="16">
        <f t="shared" si="55"/>
        <v>2.5881247798567477</v>
      </c>
      <c r="Z51" s="16">
        <f>-PV($B$5,Inputs!$C$3-($A$22-$A51+1), AVERAGE('Option 1A'!$Y$50:$Y$52)*$B51/$B$53,0,1)</f>
        <v>0</v>
      </c>
      <c r="AA51" s="16">
        <f t="shared" si="56"/>
        <v>2.5881247798567477</v>
      </c>
      <c r="AC51" s="11">
        <v>2027</v>
      </c>
      <c r="AD51" s="17">
        <f t="shared" ref="AD51:AH51" si="78">AD36</f>
        <v>1107</v>
      </c>
      <c r="AE51" s="17">
        <f t="shared" si="78"/>
        <v>156</v>
      </c>
      <c r="AF51" s="16">
        <f t="shared" si="78"/>
        <v>14.122042921514568</v>
      </c>
      <c r="AG51" s="16">
        <f t="shared" si="78"/>
        <v>0.74248977837509667</v>
      </c>
      <c r="AH51" s="16">
        <f t="shared" si="78"/>
        <v>0</v>
      </c>
      <c r="AI51" s="16">
        <f t="shared" si="58"/>
        <v>14.864532699889665</v>
      </c>
      <c r="AJ51" s="16">
        <f>-PV($B$5,Inputs!$C$3-($A$22-$A51+1), AVERAGE('Option 1A'!$AI$50:$AI$52)*$B51/$B$53,0,1)</f>
        <v>0</v>
      </c>
      <c r="AK51" s="16">
        <f t="shared" si="59"/>
        <v>14.864532699889665</v>
      </c>
    </row>
    <row r="52" spans="1:37" ht="16.5" thickTop="1" thickBot="1" x14ac:dyDescent="0.3">
      <c r="A52" s="11">
        <v>2028</v>
      </c>
      <c r="B52" s="17">
        <f>SUMIF(Inputs!$D$18:$D$20,'Option 1A'!$A52,Inputs!E$18:E$20)</f>
        <v>0</v>
      </c>
      <c r="C52" s="16">
        <f>SUMIF(Inputs!$D$18:$D$20,'Option 1A'!$A52,Inputs!F$18:F$20)*$C$5</f>
        <v>0</v>
      </c>
      <c r="D52" s="16">
        <f>-PMT($B$5,Inputs!$C$3,C52,0,1)</f>
        <v>0</v>
      </c>
      <c r="E52" s="16">
        <f>Inputs!$C$4*D52</f>
        <v>0</v>
      </c>
      <c r="F52" s="16">
        <f>-PV($B$5,Inputs!$C$3-($A$22-$A52+1),D52+E52,0,1)</f>
        <v>0</v>
      </c>
      <c r="G52" s="16">
        <f t="shared" si="60"/>
        <v>1.0234418187206045</v>
      </c>
      <c r="I52" s="11">
        <v>2028</v>
      </c>
      <c r="J52" s="17">
        <f t="shared" ref="J52:N52" si="79">J37</f>
        <v>435</v>
      </c>
      <c r="K52" s="17">
        <f t="shared" si="79"/>
        <v>62</v>
      </c>
      <c r="L52" s="16">
        <f t="shared" si="79"/>
        <v>6.5319122323749745</v>
      </c>
      <c r="M52" s="16">
        <f t="shared" si="79"/>
        <v>0.35014640864039898</v>
      </c>
      <c r="N52" s="16">
        <f t="shared" si="79"/>
        <v>0</v>
      </c>
      <c r="O52" s="16">
        <f t="shared" si="52"/>
        <v>6.8820586410153739</v>
      </c>
      <c r="P52" s="16">
        <f>-PV($B$5,Inputs!$C$3-($A$22-$A52+1), AVERAGE('Option 1A'!$O$50:$O$52)*$B52/$B$53,0,1)</f>
        <v>0</v>
      </c>
      <c r="Q52" s="16">
        <f t="shared" si="53"/>
        <v>6.8820586410153739</v>
      </c>
      <c r="S52" s="11">
        <v>2028</v>
      </c>
      <c r="T52" s="17">
        <f t="shared" ref="T52:X52" si="80">T37</f>
        <v>176</v>
      </c>
      <c r="U52" s="17">
        <f t="shared" si="80"/>
        <v>25</v>
      </c>
      <c r="V52" s="16">
        <f t="shared" si="80"/>
        <v>2.5851335755270308</v>
      </c>
      <c r="W52" s="16">
        <f t="shared" si="80"/>
        <v>0.14084007420893138</v>
      </c>
      <c r="X52" s="16">
        <f t="shared" si="80"/>
        <v>0</v>
      </c>
      <c r="Y52" s="16">
        <f t="shared" si="55"/>
        <v>2.7259736497359621</v>
      </c>
      <c r="Z52" s="16">
        <f>-PV($B$5,Inputs!$C$3-($A$22-$A52+1), AVERAGE('Option 1A'!$Y$50:$Y$52)*$B52/$B$53,0,1)</f>
        <v>0</v>
      </c>
      <c r="AA52" s="16">
        <f t="shared" si="56"/>
        <v>2.7259736497359621</v>
      </c>
      <c r="AC52" s="11">
        <v>2028</v>
      </c>
      <c r="AD52" s="17">
        <f t="shared" ref="AD52:AH52" si="81">AD37</f>
        <v>1207</v>
      </c>
      <c r="AE52" s="17">
        <f t="shared" si="81"/>
        <v>170</v>
      </c>
      <c r="AF52" s="16">
        <f t="shared" si="81"/>
        <v>15.425187255728945</v>
      </c>
      <c r="AG52" s="16">
        <f t="shared" si="81"/>
        <v>0.80763458400656374</v>
      </c>
      <c r="AH52" s="16">
        <f t="shared" si="81"/>
        <v>0</v>
      </c>
      <c r="AI52" s="16">
        <f t="shared" si="58"/>
        <v>16.232821839735507</v>
      </c>
      <c r="AJ52" s="16">
        <f>-PV($B$5,Inputs!$C$3-($A$22-$A52+1), AVERAGE('Option 1A'!$AI$50:$AI$52)*$B52/$B$53,0,1)</f>
        <v>0</v>
      </c>
      <c r="AK52" s="16">
        <f t="shared" si="59"/>
        <v>16.232821839735507</v>
      </c>
    </row>
    <row r="53" spans="1:37" ht="16.5" thickTop="1" thickBot="1" x14ac:dyDescent="0.3">
      <c r="A53" s="11" t="s">
        <v>42</v>
      </c>
      <c r="B53" s="17">
        <f>SUM(B44:B52)</f>
        <v>300</v>
      </c>
      <c r="C53" s="16">
        <f>SUM(C44:C52)</f>
        <v>19.100000000000001</v>
      </c>
      <c r="D53" s="16">
        <f>SUM(D44:D52)</f>
        <v>1.003374332079024</v>
      </c>
      <c r="E53" s="16">
        <f>SUM(E44:E52)</f>
        <v>2.0067486641580479E-2</v>
      </c>
      <c r="F53" s="16">
        <f>SUM(F44:F52)</f>
        <v>16.385224231625152</v>
      </c>
      <c r="G53" s="16">
        <f>F53</f>
        <v>16.385224231625152</v>
      </c>
      <c r="I53" s="11" t="s">
        <v>42</v>
      </c>
      <c r="J53" s="17">
        <f t="shared" ref="J53:P53" si="82">SUM(J44:J52)</f>
        <v>1948</v>
      </c>
      <c r="K53" s="17">
        <f t="shared" si="82"/>
        <v>279</v>
      </c>
      <c r="L53" s="17">
        <f t="shared" si="82"/>
        <v>29.127333913529309</v>
      </c>
      <c r="M53" s="17">
        <f t="shared" si="82"/>
        <v>1.5778043289182817</v>
      </c>
      <c r="N53" s="17">
        <f t="shared" si="82"/>
        <v>0</v>
      </c>
      <c r="O53" s="17">
        <f t="shared" si="82"/>
        <v>30.705138242447592</v>
      </c>
      <c r="P53" s="16">
        <f t="shared" si="82"/>
        <v>97.412633188831066</v>
      </c>
      <c r="Q53" s="16">
        <f>P53</f>
        <v>97.412633188831066</v>
      </c>
      <c r="S53" s="11"/>
      <c r="T53" s="17">
        <f t="shared" ref="T53:Z53" si="83">SUM(T44:T52)</f>
        <v>1081</v>
      </c>
      <c r="U53" s="17">
        <f t="shared" si="83"/>
        <v>155</v>
      </c>
      <c r="V53" s="17">
        <f t="shared" si="83"/>
        <v>15.911516079367141</v>
      </c>
      <c r="W53" s="17">
        <f t="shared" si="83"/>
        <v>0.87146129655453441</v>
      </c>
      <c r="X53" s="17">
        <f t="shared" si="83"/>
        <v>0</v>
      </c>
      <c r="Y53" s="17">
        <f t="shared" si="83"/>
        <v>16.782977375921675</v>
      </c>
      <c r="Z53" s="16">
        <f t="shared" si="83"/>
        <v>43.982921743739283</v>
      </c>
      <c r="AA53" s="16">
        <f>Z53</f>
        <v>43.982921743739283</v>
      </c>
      <c r="AC53" s="11"/>
      <c r="AD53" s="17">
        <f t="shared" ref="AD53:AJ53" si="84">SUM(AD44:AD52)</f>
        <v>5343</v>
      </c>
      <c r="AE53" s="17">
        <f t="shared" si="84"/>
        <v>756</v>
      </c>
      <c r="AF53" s="17">
        <f t="shared" si="84"/>
        <v>72.522659042552235</v>
      </c>
      <c r="AG53" s="17">
        <f t="shared" si="84"/>
        <v>3.8343855646286529</v>
      </c>
      <c r="AH53" s="17">
        <f t="shared" si="84"/>
        <v>0</v>
      </c>
      <c r="AI53" s="17">
        <f t="shared" si="84"/>
        <v>76.357044607180882</v>
      </c>
      <c r="AJ53" s="16">
        <f t="shared" si="84"/>
        <v>241.36246135700759</v>
      </c>
      <c r="AK53" s="16">
        <f>AJ53</f>
        <v>241.36246135700759</v>
      </c>
    </row>
    <row r="54" spans="1:37" ht="16.5" thickTop="1" thickBot="1" x14ac:dyDescent="0.3"/>
    <row r="55" spans="1:37" ht="46.5" customHeight="1" thickTop="1" thickBot="1" x14ac:dyDescent="0.3">
      <c r="A55" s="1" t="s">
        <v>33</v>
      </c>
    </row>
    <row r="56" spans="1:37" ht="31.5" thickTop="1" thickBot="1" x14ac:dyDescent="0.3">
      <c r="I56" s="1" t="s">
        <v>38</v>
      </c>
      <c r="J56" s="1" t="s">
        <v>12</v>
      </c>
      <c r="L56" s="14"/>
      <c r="M56" s="14"/>
      <c r="S56" s="1" t="s">
        <v>38</v>
      </c>
      <c r="T56" s="1" t="s">
        <v>39</v>
      </c>
      <c r="V56" s="14"/>
      <c r="W56" s="14"/>
      <c r="AC56" s="1" t="s">
        <v>38</v>
      </c>
      <c r="AD56" s="1" t="s">
        <v>40</v>
      </c>
      <c r="AF56" s="14"/>
      <c r="AG56" s="14"/>
    </row>
    <row r="57" spans="1:37" ht="64.5" customHeight="1" thickTop="1" thickBot="1" x14ac:dyDescent="0.3">
      <c r="A57" s="1" t="s">
        <v>41</v>
      </c>
      <c r="B57" s="1" t="s">
        <v>44</v>
      </c>
      <c r="C57" s="1" t="s">
        <v>45</v>
      </c>
      <c r="D57" s="1" t="s">
        <v>54</v>
      </c>
      <c r="E57" s="1" t="s">
        <v>46</v>
      </c>
      <c r="F57" s="1" t="s">
        <v>47</v>
      </c>
      <c r="G57" s="1" t="s">
        <v>48</v>
      </c>
      <c r="I57" s="1" t="s">
        <v>38</v>
      </c>
      <c r="J57" s="10" t="s">
        <v>56</v>
      </c>
      <c r="K57" s="10" t="s">
        <v>57</v>
      </c>
      <c r="L57" s="10" t="s">
        <v>49</v>
      </c>
      <c r="M57" s="10" t="s">
        <v>50</v>
      </c>
      <c r="N57" s="1" t="s">
        <v>72</v>
      </c>
      <c r="O57" s="1" t="s">
        <v>51</v>
      </c>
      <c r="P57" s="1" t="s">
        <v>52</v>
      </c>
      <c r="Q57" s="1" t="s">
        <v>53</v>
      </c>
      <c r="S57" s="1" t="s">
        <v>38</v>
      </c>
      <c r="T57" s="10" t="s">
        <v>56</v>
      </c>
      <c r="U57" s="10" t="s">
        <v>57</v>
      </c>
      <c r="V57" s="10" t="s">
        <v>49</v>
      </c>
      <c r="W57" s="10" t="s">
        <v>50</v>
      </c>
      <c r="X57" s="1" t="s">
        <v>72</v>
      </c>
      <c r="Y57" s="1" t="s">
        <v>51</v>
      </c>
      <c r="Z57" s="1" t="s">
        <v>52</v>
      </c>
      <c r="AA57" s="1" t="s">
        <v>53</v>
      </c>
      <c r="AC57" s="1" t="s">
        <v>38</v>
      </c>
      <c r="AD57" s="10" t="s">
        <v>56</v>
      </c>
      <c r="AE57" s="10" t="s">
        <v>57</v>
      </c>
      <c r="AF57" s="10" t="s">
        <v>49</v>
      </c>
      <c r="AG57" s="10" t="s">
        <v>50</v>
      </c>
      <c r="AH57" s="1" t="s">
        <v>72</v>
      </c>
      <c r="AI57" s="1" t="s">
        <v>51</v>
      </c>
      <c r="AJ57" s="1" t="s">
        <v>52</v>
      </c>
      <c r="AK57" s="1" t="s">
        <v>53</v>
      </c>
    </row>
    <row r="58" spans="1:37" ht="16.5" thickTop="1" thickBot="1" x14ac:dyDescent="0.3">
      <c r="A58" s="11" t="s">
        <v>43</v>
      </c>
      <c r="B58" s="15"/>
      <c r="C58" s="15"/>
      <c r="D58" s="15"/>
      <c r="E58" s="15"/>
      <c r="F58" s="15"/>
      <c r="G58" s="15">
        <f>NPV($B$6,G59:G68)</f>
        <v>21.69222243865741</v>
      </c>
      <c r="I58" s="11" t="s">
        <v>43</v>
      </c>
      <c r="J58" s="15"/>
      <c r="K58" s="15"/>
      <c r="L58" s="15"/>
      <c r="M58" s="15"/>
      <c r="N58" s="15"/>
      <c r="O58" s="15"/>
      <c r="P58" s="15"/>
      <c r="Q58" s="15">
        <f>NPV($B$6,Q59:Q68)</f>
        <v>64.922727505031219</v>
      </c>
      <c r="S58" s="11" t="s">
        <v>43</v>
      </c>
      <c r="T58" s="15"/>
      <c r="U58" s="15"/>
      <c r="V58" s="15"/>
      <c r="W58" s="15"/>
      <c r="X58" s="15"/>
      <c r="Y58" s="15"/>
      <c r="Z58" s="15"/>
      <c r="AA58" s="15">
        <f>NPV($B$6,AA59:AA68)</f>
        <v>31.614342780522605</v>
      </c>
      <c r="AC58" s="11" t="s">
        <v>43</v>
      </c>
      <c r="AD58" s="15"/>
      <c r="AE58" s="15"/>
      <c r="AF58" s="15"/>
      <c r="AG58" s="15"/>
      <c r="AH58" s="15"/>
      <c r="AI58" s="15"/>
      <c r="AJ58" s="15"/>
      <c r="AK58" s="15">
        <f>NPV($B$6,AK59:AK68)</f>
        <v>160.79720323782036</v>
      </c>
    </row>
    <row r="59" spans="1:37" ht="16.5" thickTop="1" thickBot="1" x14ac:dyDescent="0.3">
      <c r="A59" s="11">
        <v>2020</v>
      </c>
      <c r="B59" s="17">
        <f>SUMIF(Inputs!$D$18:$D$20,'Option 1A'!$A59,Inputs!E$18:E$20)</f>
        <v>0</v>
      </c>
      <c r="C59" s="16">
        <f>SUMIF(Inputs!$D$18:$D$20,'Option 1A'!$A59,Inputs!F$18:F$20)*$C$6</f>
        <v>0</v>
      </c>
      <c r="D59" s="16">
        <f>-PMT($B$6,Inputs!$C$3,C59,0,1)</f>
        <v>0</v>
      </c>
      <c r="E59" s="16">
        <f>Inputs!$C$4*D59</f>
        <v>0</v>
      </c>
      <c r="F59" s="16">
        <f>-PV($B$6,Inputs!$C$3-($A$22-$A59+1),D59+E59,0,1)</f>
        <v>0</v>
      </c>
      <c r="G59" s="16">
        <f>E59+D59</f>
        <v>0</v>
      </c>
      <c r="I59" s="11">
        <v>2020</v>
      </c>
      <c r="J59" s="17">
        <f>J44</f>
        <v>0</v>
      </c>
      <c r="K59" s="17">
        <f t="shared" ref="K59:N59" si="85">K44</f>
        <v>0</v>
      </c>
      <c r="L59" s="16">
        <f t="shared" si="85"/>
        <v>0</v>
      </c>
      <c r="M59" s="16">
        <f t="shared" si="85"/>
        <v>0</v>
      </c>
      <c r="N59" s="16">
        <f t="shared" si="85"/>
        <v>0</v>
      </c>
      <c r="O59" s="16">
        <f>L59+M59+N59</f>
        <v>0</v>
      </c>
      <c r="P59" s="16">
        <f>-PV($B$6,Inputs!$C$3-($A$22-$A59+1), AVERAGE('Option 1A'!$O$65:$O$67)*$B59/$B$53,0,1)</f>
        <v>0</v>
      </c>
      <c r="Q59" s="16">
        <f>O59</f>
        <v>0</v>
      </c>
      <c r="S59" s="11">
        <v>2020</v>
      </c>
      <c r="T59" s="17">
        <f>T44</f>
        <v>0</v>
      </c>
      <c r="U59" s="17">
        <f t="shared" ref="U59:X59" si="86">U44</f>
        <v>0</v>
      </c>
      <c r="V59" s="16">
        <f t="shared" si="86"/>
        <v>0</v>
      </c>
      <c r="W59" s="16">
        <f t="shared" si="86"/>
        <v>0</v>
      </c>
      <c r="X59" s="16">
        <f t="shared" si="86"/>
        <v>0</v>
      </c>
      <c r="Y59" s="16">
        <f>V59+W59+X59</f>
        <v>0</v>
      </c>
      <c r="Z59" s="16">
        <f>-PV($B$6,Inputs!$C$3-($A$22-$A59+1), AVERAGE('Option 1A'!$Y$65:$Y$67)*$B59/$B$53,0,1)</f>
        <v>0</v>
      </c>
      <c r="AA59" s="16">
        <f>Y59</f>
        <v>0</v>
      </c>
      <c r="AC59" s="11">
        <v>2020</v>
      </c>
      <c r="AD59" s="17">
        <f>AD44</f>
        <v>0</v>
      </c>
      <c r="AE59" s="17">
        <f t="shared" ref="AE59:AH59" si="87">AE44</f>
        <v>0</v>
      </c>
      <c r="AF59" s="16">
        <f t="shared" si="87"/>
        <v>0</v>
      </c>
      <c r="AG59" s="16">
        <f t="shared" si="87"/>
        <v>0</v>
      </c>
      <c r="AH59" s="16">
        <f t="shared" si="87"/>
        <v>0</v>
      </c>
      <c r="AI59" s="16">
        <f>AF59+AG59+AH59</f>
        <v>0</v>
      </c>
      <c r="AJ59" s="16">
        <f>-PV($B$6,Inputs!$C$3-($A$22-$A59+1), AVERAGE('Option 1A'!$AI$65:$AI$67)*$B59/$B$53,0,1)</f>
        <v>0</v>
      </c>
      <c r="AK59" s="16">
        <f>AI59</f>
        <v>0</v>
      </c>
    </row>
    <row r="60" spans="1:37" ht="16.5" thickTop="1" thickBot="1" x14ac:dyDescent="0.3">
      <c r="A60" s="11">
        <v>2021</v>
      </c>
      <c r="B60" s="17">
        <f>SUMIF(Inputs!$D$18:$D$20,'Option 1A'!$A60,Inputs!E$18:E$20)</f>
        <v>100</v>
      </c>
      <c r="C60" s="16">
        <f>SUMIF(Inputs!$D$18:$D$20,'Option 1A'!$A60,Inputs!F$18:F$20)*$C$6</f>
        <v>8.32</v>
      </c>
      <c r="D60" s="16">
        <f>-PMT($B$6,Inputs!$C$3,C60,0,1)</f>
        <v>0.57022541848791786</v>
      </c>
      <c r="E60" s="16">
        <f>Inputs!$C$4*D60</f>
        <v>1.1404508369758357E-2</v>
      </c>
      <c r="F60" s="16">
        <f>-PV($B$6,Inputs!$C$3-($A$22-$A60+1),D60+E60,0,1)</f>
        <v>7.4239689516455067</v>
      </c>
      <c r="G60" s="16">
        <f>D60+E60+G59</f>
        <v>0.58162992685767623</v>
      </c>
      <c r="I60" s="11">
        <v>2021</v>
      </c>
      <c r="J60" s="17">
        <f t="shared" ref="J60:N60" si="88">J45</f>
        <v>58</v>
      </c>
      <c r="K60" s="17">
        <f t="shared" si="88"/>
        <v>9</v>
      </c>
      <c r="L60" s="16">
        <f t="shared" si="88"/>
        <v>0.84078725137157462</v>
      </c>
      <c r="M60" s="16">
        <f t="shared" si="88"/>
        <v>4.7245529299886811E-2</v>
      </c>
      <c r="N60" s="16">
        <f t="shared" si="88"/>
        <v>0</v>
      </c>
      <c r="O60" s="16">
        <f t="shared" ref="O60:O67" si="89">L60+M60+N60</f>
        <v>0.88803278067146141</v>
      </c>
      <c r="P60" s="16">
        <f>-PV($B$6,Inputs!$C$3-($A$22-$A60+1), AVERAGE('Option 1A'!$O$65:$O$67)*$B60/$B$53,0,1)</f>
        <v>25.886419856741014</v>
      </c>
      <c r="Q60" s="16">
        <f t="shared" ref="Q60:Q67" si="90">O60</f>
        <v>0.88803278067146141</v>
      </c>
      <c r="S60" s="11">
        <v>2021</v>
      </c>
      <c r="T60" s="17">
        <f t="shared" ref="T60:X60" si="91">T45</f>
        <v>51</v>
      </c>
      <c r="U60" s="17">
        <f t="shared" si="91"/>
        <v>8</v>
      </c>
      <c r="V60" s="16">
        <f t="shared" si="91"/>
        <v>0.73204675730030633</v>
      </c>
      <c r="W60" s="16">
        <f t="shared" si="91"/>
        <v>4.1080968451841039E-2</v>
      </c>
      <c r="X60" s="16">
        <f t="shared" si="91"/>
        <v>0</v>
      </c>
      <c r="Y60" s="16">
        <f t="shared" ref="Y60:Y67" si="92">V60+W60+X60</f>
        <v>0.77312772575214739</v>
      </c>
      <c r="Z60" s="16">
        <f>-PV($B$6,Inputs!$C$3-($A$22-$A60+1), AVERAGE('Option 1A'!$Y$65:$Y$67)*$B60/$B$53,0,1)</f>
        <v>11.688015625011984</v>
      </c>
      <c r="AA60" s="16">
        <f t="shared" ref="AA60:AA67" si="93">Y60</f>
        <v>0.77312772575214739</v>
      </c>
      <c r="AC60" s="11">
        <v>2021</v>
      </c>
      <c r="AD60" s="17">
        <f t="shared" ref="AD60:AH60" si="94">AD45</f>
        <v>59</v>
      </c>
      <c r="AE60" s="17">
        <f t="shared" si="94"/>
        <v>8</v>
      </c>
      <c r="AF60" s="16">
        <f t="shared" si="94"/>
        <v>0.75139101523257368</v>
      </c>
      <c r="AG60" s="16">
        <f t="shared" si="94"/>
        <v>4.2687627270174895E-2</v>
      </c>
      <c r="AH60" s="16">
        <f t="shared" si="94"/>
        <v>0</v>
      </c>
      <c r="AI60" s="16">
        <f t="shared" ref="AI60:AI67" si="95">AF60+AG60+AH60</f>
        <v>0.79407864250274862</v>
      </c>
      <c r="AJ60" s="16">
        <f>-PV($B$6,Inputs!$C$3-($A$22-$A60+1), AVERAGE('Option 1A'!$AI$65:$AI$67)*$B60/$B$53,0,1)</f>
        <v>64.139627559726989</v>
      </c>
      <c r="AK60" s="16">
        <f t="shared" ref="AK60:AK67" si="96">AI60</f>
        <v>0.79407864250274862</v>
      </c>
    </row>
    <row r="61" spans="1:37" ht="16.5" thickTop="1" thickBot="1" x14ac:dyDescent="0.3">
      <c r="A61" s="11">
        <v>2022</v>
      </c>
      <c r="B61" s="17">
        <f>SUMIF(Inputs!$D$18:$D$20,'Option 1A'!$A61,Inputs!E$18:E$20)</f>
        <v>200</v>
      </c>
      <c r="C61" s="16">
        <f>SUMIF(Inputs!$D$18:$D$20,'Option 1A'!$A61,Inputs!F$18:F$20)*$C$6</f>
        <v>16.509999999999998</v>
      </c>
      <c r="D61" s="16">
        <f>-PMT($B$6,Inputs!$C$3,C61,0,1)</f>
        <v>1.1315410648119617</v>
      </c>
      <c r="E61" s="16">
        <f>Inputs!$C$4*D61</f>
        <v>2.2630821296239233E-2</v>
      </c>
      <c r="F61" s="16">
        <f>-PV($B$6,Inputs!$C$3-($A$22-$A61+1),D61+E61,0,1)</f>
        <v>15.052226969524757</v>
      </c>
      <c r="G61" s="16">
        <f t="shared" ref="G61:G67" si="97">D61+E61+G60</f>
        <v>1.7358018129658772</v>
      </c>
      <c r="I61" s="11">
        <v>2022</v>
      </c>
      <c r="J61" s="17">
        <f t="shared" ref="J61:N61" si="98">J46</f>
        <v>106</v>
      </c>
      <c r="K61" s="17">
        <f t="shared" si="98"/>
        <v>15</v>
      </c>
      <c r="L61" s="16">
        <f t="shared" si="98"/>
        <v>1.441215015936032</v>
      </c>
      <c r="M61" s="16">
        <f t="shared" si="98"/>
        <v>8.0576136590013225E-2</v>
      </c>
      <c r="N61" s="16">
        <f t="shared" si="98"/>
        <v>0</v>
      </c>
      <c r="O61" s="16">
        <f t="shared" si="89"/>
        <v>1.5217911525260452</v>
      </c>
      <c r="P61" s="16">
        <f>-PV($B$6,Inputs!$C$3-($A$22-$A61+1), AVERAGE('Option 1A'!$O$65:$O$67)*$B61/$B$53,0,1)</f>
        <v>52.898438323407504</v>
      </c>
      <c r="Q61" s="16">
        <f t="shared" si="90"/>
        <v>1.5217911525260452</v>
      </c>
      <c r="S61" s="11">
        <v>2022</v>
      </c>
      <c r="T61" s="17">
        <f t="shared" ref="T61:X61" si="99">T46</f>
        <v>82</v>
      </c>
      <c r="U61" s="17">
        <f t="shared" si="99"/>
        <v>12</v>
      </c>
      <c r="V61" s="16">
        <f t="shared" si="99"/>
        <v>1.119912682518694</v>
      </c>
      <c r="W61" s="16">
        <f t="shared" si="99"/>
        <v>6.2699243910133012E-2</v>
      </c>
      <c r="X61" s="16">
        <f t="shared" si="99"/>
        <v>0</v>
      </c>
      <c r="Y61" s="16">
        <f t="shared" si="92"/>
        <v>1.1826119264288271</v>
      </c>
      <c r="Z61" s="16">
        <f>-PV($B$6,Inputs!$C$3-($A$22-$A61+1), AVERAGE('Option 1A'!$Y$65:$Y$67)*$B61/$B$53,0,1)</f>
        <v>23.884251939215748</v>
      </c>
      <c r="AA61" s="16">
        <f t="shared" si="93"/>
        <v>1.1826119264288271</v>
      </c>
      <c r="AC61" s="11">
        <v>2022</v>
      </c>
      <c r="AD61" s="17">
        <f t="shared" ref="AD61:AH61" si="100">AD46</f>
        <v>212</v>
      </c>
      <c r="AE61" s="17">
        <f t="shared" si="100"/>
        <v>31</v>
      </c>
      <c r="AF61" s="16">
        <f t="shared" si="100"/>
        <v>2.7590724937904874</v>
      </c>
      <c r="AG61" s="16">
        <f t="shared" si="100"/>
        <v>0.15406004185870559</v>
      </c>
      <c r="AH61" s="16">
        <f t="shared" si="100"/>
        <v>0</v>
      </c>
      <c r="AI61" s="16">
        <f t="shared" si="95"/>
        <v>2.9131325356491931</v>
      </c>
      <c r="AJ61" s="16">
        <f>-PV($B$6,Inputs!$C$3-($A$22-$A61+1), AVERAGE('Option 1A'!$AI$65:$AI$67)*$B61/$B$53,0,1)</f>
        <v>131.06818754123753</v>
      </c>
      <c r="AK61" s="16">
        <f t="shared" si="96"/>
        <v>2.9131325356491931</v>
      </c>
    </row>
    <row r="62" spans="1:37" ht="16.5" thickTop="1" thickBot="1" x14ac:dyDescent="0.3">
      <c r="A62" s="11">
        <v>2023</v>
      </c>
      <c r="B62" s="17">
        <f>SUMIF(Inputs!$D$18:$D$20,'Option 1A'!$A62,Inputs!E$18:E$20)</f>
        <v>0</v>
      </c>
      <c r="C62" s="16">
        <f>SUMIF(Inputs!$D$18:$D$20,'Option 1A'!$A62,Inputs!F$18:F$20)*$C$6</f>
        <v>0</v>
      </c>
      <c r="D62" s="16">
        <f>-PMT($B$6,Inputs!$C$3,C62,0,1)</f>
        <v>0</v>
      </c>
      <c r="E62" s="16">
        <f>Inputs!$C$4*D62</f>
        <v>0</v>
      </c>
      <c r="F62" s="16">
        <f>-PV($B$6,Inputs!$C$3-($A$22-$A62+1),D62+E62,0,1)</f>
        <v>0</v>
      </c>
      <c r="G62" s="16">
        <f t="shared" si="97"/>
        <v>1.7358018129658772</v>
      </c>
      <c r="I62" s="11">
        <v>2023</v>
      </c>
      <c r="J62" s="17">
        <f t="shared" ref="J62:N62" si="101">J47</f>
        <v>160</v>
      </c>
      <c r="K62" s="17">
        <f t="shared" si="101"/>
        <v>23</v>
      </c>
      <c r="L62" s="16">
        <f t="shared" si="101"/>
        <v>2.3338242898220187</v>
      </c>
      <c r="M62" s="16">
        <f t="shared" si="101"/>
        <v>0.12954972111513385</v>
      </c>
      <c r="N62" s="16">
        <f t="shared" si="101"/>
        <v>0</v>
      </c>
      <c r="O62" s="16">
        <f t="shared" si="89"/>
        <v>2.4633740109371525</v>
      </c>
      <c r="P62" s="16">
        <f>-PV($B$6,Inputs!$C$3-($A$22-$A62+1), AVERAGE('Option 1A'!$O$65:$O$67)*$B62/$B$53,0,1)</f>
        <v>0</v>
      </c>
      <c r="Q62" s="16">
        <f t="shared" si="90"/>
        <v>2.4633740109371525</v>
      </c>
      <c r="S62" s="11">
        <v>2023</v>
      </c>
      <c r="T62" s="17">
        <f t="shared" ref="T62:X62" si="102">T47</f>
        <v>103</v>
      </c>
      <c r="U62" s="17">
        <f t="shared" si="102"/>
        <v>15</v>
      </c>
      <c r="V62" s="16">
        <f t="shared" si="102"/>
        <v>1.4793707651753796</v>
      </c>
      <c r="W62" s="16">
        <f t="shared" si="102"/>
        <v>8.2313249783145151E-2</v>
      </c>
      <c r="X62" s="16">
        <f t="shared" si="102"/>
        <v>0</v>
      </c>
      <c r="Y62" s="16">
        <f t="shared" si="92"/>
        <v>1.5616840149585247</v>
      </c>
      <c r="Z62" s="16">
        <f>-PV($B$6,Inputs!$C$3-($A$22-$A62+1), AVERAGE('Option 1A'!$Y$65:$Y$67)*$B62/$B$53,0,1)</f>
        <v>0</v>
      </c>
      <c r="AA62" s="16">
        <f t="shared" si="93"/>
        <v>1.5616840149585247</v>
      </c>
      <c r="AC62" s="11">
        <v>2023</v>
      </c>
      <c r="AD62" s="17">
        <f t="shared" ref="AD62:AH62" si="103">AD47</f>
        <v>442</v>
      </c>
      <c r="AE62" s="17">
        <f t="shared" si="103"/>
        <v>63</v>
      </c>
      <c r="AF62" s="16">
        <f t="shared" si="103"/>
        <v>6.0390879997283617</v>
      </c>
      <c r="AG62" s="16">
        <f t="shared" si="103"/>
        <v>0.32955278575320379</v>
      </c>
      <c r="AH62" s="16">
        <f t="shared" si="103"/>
        <v>0</v>
      </c>
      <c r="AI62" s="16">
        <f t="shared" si="95"/>
        <v>6.3686407854815652</v>
      </c>
      <c r="AJ62" s="16">
        <f>-PV($B$6,Inputs!$C$3-($A$22-$A62+1), AVERAGE('Option 1A'!$AI$65:$AI$67)*$B62/$B$53,0,1)</f>
        <v>0</v>
      </c>
      <c r="AK62" s="16">
        <f t="shared" si="96"/>
        <v>6.3686407854815652</v>
      </c>
    </row>
    <row r="63" spans="1:37" ht="16.5" thickTop="1" thickBot="1" x14ac:dyDescent="0.3">
      <c r="A63" s="11">
        <v>2024</v>
      </c>
      <c r="B63" s="17">
        <f>SUMIF(Inputs!$D$18:$D$20,'Option 1A'!$A63,Inputs!E$18:E$20)</f>
        <v>0</v>
      </c>
      <c r="C63" s="16">
        <f>SUMIF(Inputs!$D$18:$D$20,'Option 1A'!$A63,Inputs!F$18:F$20)*$C$6</f>
        <v>0</v>
      </c>
      <c r="D63" s="16">
        <f>-PMT($B$6,Inputs!$C$3,C63,0,1)</f>
        <v>0</v>
      </c>
      <c r="E63" s="16">
        <f>Inputs!$C$4*D63</f>
        <v>0</v>
      </c>
      <c r="F63" s="16">
        <f>-PV($B$6,Inputs!$C$3-($A$22-$A63+1),D63+E63,0,1)</f>
        <v>0</v>
      </c>
      <c r="G63" s="16">
        <f t="shared" si="97"/>
        <v>1.7358018129658772</v>
      </c>
      <c r="I63" s="11">
        <v>2024</v>
      </c>
      <c r="J63" s="17">
        <f t="shared" ref="J63:N63" si="104">J48</f>
        <v>237</v>
      </c>
      <c r="K63" s="17">
        <f t="shared" si="104"/>
        <v>34</v>
      </c>
      <c r="L63" s="16">
        <f t="shared" si="104"/>
        <v>3.5389443885263212</v>
      </c>
      <c r="M63" s="16">
        <f t="shared" si="104"/>
        <v>0.19408414019575157</v>
      </c>
      <c r="N63" s="16">
        <f t="shared" si="104"/>
        <v>0</v>
      </c>
      <c r="O63" s="16">
        <f t="shared" si="89"/>
        <v>3.7330285287220728</v>
      </c>
      <c r="P63" s="16">
        <f>-PV($B$6,Inputs!$C$3-($A$22-$A63+1), AVERAGE('Option 1A'!$O$65:$O$67)*$B63/$B$53,0,1)</f>
        <v>0</v>
      </c>
      <c r="Q63" s="16">
        <f t="shared" si="90"/>
        <v>3.7330285287220728</v>
      </c>
      <c r="S63" s="11">
        <v>2024</v>
      </c>
      <c r="T63" s="17">
        <f t="shared" ref="T63:X63" si="105">T48</f>
        <v>161</v>
      </c>
      <c r="U63" s="17">
        <f t="shared" si="105"/>
        <v>23</v>
      </c>
      <c r="V63" s="16">
        <f t="shared" si="105"/>
        <v>2.3971952375325238</v>
      </c>
      <c r="W63" s="16">
        <f t="shared" si="105"/>
        <v>0.131795255059932</v>
      </c>
      <c r="X63" s="16">
        <f t="shared" si="105"/>
        <v>0</v>
      </c>
      <c r="Y63" s="16">
        <f t="shared" si="92"/>
        <v>2.528990492592456</v>
      </c>
      <c r="Z63" s="16">
        <f>-PV($B$6,Inputs!$C$3-($A$22-$A63+1), AVERAGE('Option 1A'!$Y$65:$Y$67)*$B63/$B$53,0,1)</f>
        <v>0</v>
      </c>
      <c r="AA63" s="16">
        <f t="shared" si="93"/>
        <v>2.528990492592456</v>
      </c>
      <c r="AC63" s="11">
        <v>2024</v>
      </c>
      <c r="AD63" s="17">
        <f t="shared" ref="AD63:AH63" si="106">AD48</f>
        <v>663</v>
      </c>
      <c r="AE63" s="17">
        <f t="shared" si="106"/>
        <v>94</v>
      </c>
      <c r="AF63" s="16">
        <f t="shared" si="106"/>
        <v>9.4993253982214174</v>
      </c>
      <c r="AG63" s="16">
        <f t="shared" si="106"/>
        <v>0.50415138132858817</v>
      </c>
      <c r="AH63" s="16">
        <f t="shared" si="106"/>
        <v>0</v>
      </c>
      <c r="AI63" s="16">
        <f t="shared" si="95"/>
        <v>10.003476779550006</v>
      </c>
      <c r="AJ63" s="16">
        <f>-PV($B$6,Inputs!$C$3-($A$22-$A63+1), AVERAGE('Option 1A'!$AI$65:$AI$67)*$B63/$B$53,0,1)</f>
        <v>0</v>
      </c>
      <c r="AK63" s="16">
        <f t="shared" si="96"/>
        <v>10.003476779550006</v>
      </c>
    </row>
    <row r="64" spans="1:37" ht="16.5" thickTop="1" thickBot="1" x14ac:dyDescent="0.3">
      <c r="A64" s="11">
        <v>2025</v>
      </c>
      <c r="B64" s="17">
        <f>SUMIF(Inputs!$D$18:$D$20,'Option 1A'!$A64,Inputs!E$18:E$20)</f>
        <v>0</v>
      </c>
      <c r="C64" s="16">
        <f>SUMIF(Inputs!$D$18:$D$20,'Option 1A'!$A64,Inputs!F$18:F$20)*$C$6</f>
        <v>0</v>
      </c>
      <c r="D64" s="16">
        <f>-PMT($B$6,Inputs!$C$3,C64,0,1)</f>
        <v>0</v>
      </c>
      <c r="E64" s="16">
        <f>Inputs!$C$4*D64</f>
        <v>0</v>
      </c>
      <c r="F64" s="16">
        <f>-PV($B$6,Inputs!$C$3-($A$22-$A64+1),D64+E64,0,1)</f>
        <v>0</v>
      </c>
      <c r="G64" s="16">
        <f t="shared" si="97"/>
        <v>1.7358018129658772</v>
      </c>
      <c r="I64" s="11">
        <v>2025</v>
      </c>
      <c r="J64" s="17">
        <f t="shared" ref="J64:N64" si="107">J49</f>
        <v>244</v>
      </c>
      <c r="K64" s="17">
        <f t="shared" si="107"/>
        <v>35</v>
      </c>
      <c r="L64" s="16">
        <f t="shared" si="107"/>
        <v>3.6494300983381618</v>
      </c>
      <c r="M64" s="16">
        <f t="shared" si="107"/>
        <v>0.19686649013511562</v>
      </c>
      <c r="N64" s="16">
        <f t="shared" si="107"/>
        <v>0</v>
      </c>
      <c r="O64" s="16">
        <f t="shared" si="89"/>
        <v>3.8462965884732774</v>
      </c>
      <c r="P64" s="16">
        <f>-PV($B$6,Inputs!$C$3-($A$22-$A64+1), AVERAGE('Option 1A'!$O$65:$O$67)*$B64/$B$53,0,1)</f>
        <v>0</v>
      </c>
      <c r="Q64" s="16">
        <f t="shared" si="90"/>
        <v>3.8462965884732774</v>
      </c>
      <c r="S64" s="11">
        <v>2025</v>
      </c>
      <c r="T64" s="17">
        <f t="shared" ref="T64:X64" si="108">T49</f>
        <v>159</v>
      </c>
      <c r="U64" s="17">
        <f t="shared" si="108"/>
        <v>23</v>
      </c>
      <c r="V64" s="16">
        <f t="shared" si="108"/>
        <v>2.3666255095976445</v>
      </c>
      <c r="W64" s="16">
        <f t="shared" si="108"/>
        <v>0.12867249437390887</v>
      </c>
      <c r="X64" s="16">
        <f t="shared" si="108"/>
        <v>0</v>
      </c>
      <c r="Y64" s="16">
        <f t="shared" si="92"/>
        <v>2.4952980039715533</v>
      </c>
      <c r="Z64" s="16">
        <f>-PV($B$6,Inputs!$C$3-($A$22-$A64+1), AVERAGE('Option 1A'!$Y$65:$Y$67)*$B64/$B$53,0,1)</f>
        <v>0</v>
      </c>
      <c r="AA64" s="16">
        <f t="shared" si="93"/>
        <v>2.4952980039715533</v>
      </c>
      <c r="AC64" s="11">
        <v>2025</v>
      </c>
      <c r="AD64" s="17">
        <f t="shared" ref="AD64:AH64" si="109">AD49</f>
        <v>726</v>
      </c>
      <c r="AE64" s="17">
        <f t="shared" si="109"/>
        <v>103</v>
      </c>
      <c r="AF64" s="16">
        <f t="shared" si="109"/>
        <v>10.501066572585499</v>
      </c>
      <c r="AG64" s="16">
        <f t="shared" si="109"/>
        <v>0.55154878748731595</v>
      </c>
      <c r="AH64" s="16">
        <f t="shared" si="109"/>
        <v>0</v>
      </c>
      <c r="AI64" s="16">
        <f t="shared" si="95"/>
        <v>11.052615360072815</v>
      </c>
      <c r="AJ64" s="16">
        <f>-PV($B$6,Inputs!$C$3-($A$22-$A64+1), AVERAGE('Option 1A'!$AI$65:$AI$67)*$B64/$B$53,0,1)</f>
        <v>0</v>
      </c>
      <c r="AK64" s="16">
        <f t="shared" si="96"/>
        <v>11.052615360072815</v>
      </c>
    </row>
    <row r="65" spans="1:37" ht="16.5" thickTop="1" thickBot="1" x14ac:dyDescent="0.3">
      <c r="A65" s="11">
        <v>2026</v>
      </c>
      <c r="B65" s="17">
        <f>SUMIF(Inputs!$D$18:$D$20,'Option 1A'!$A65,Inputs!E$18:E$20)</f>
        <v>0</v>
      </c>
      <c r="C65" s="16">
        <f>SUMIF(Inputs!$D$18:$D$20,'Option 1A'!$A65,Inputs!F$18:F$20)*$C$6</f>
        <v>0</v>
      </c>
      <c r="D65" s="16">
        <f>-PMT($B$6,Inputs!$C$3,C65,0,1)</f>
        <v>0</v>
      </c>
      <c r="E65" s="16">
        <f>Inputs!$C$4*D65</f>
        <v>0</v>
      </c>
      <c r="F65" s="16">
        <f>-PV($B$6,Inputs!$C$3-($A$22-$A65+1),D65+E65,0,1)</f>
        <v>0</v>
      </c>
      <c r="G65" s="16">
        <f t="shared" si="97"/>
        <v>1.7358018129658772</v>
      </c>
      <c r="I65" s="11">
        <v>2026</v>
      </c>
      <c r="J65" s="17">
        <f t="shared" ref="J65:N65" si="110">J50</f>
        <v>321</v>
      </c>
      <c r="K65" s="17">
        <f t="shared" si="110"/>
        <v>45</v>
      </c>
      <c r="L65" s="16">
        <f t="shared" si="110"/>
        <v>5.0888740258032552</v>
      </c>
      <c r="M65" s="16">
        <f t="shared" si="110"/>
        <v>0.27306641436469509</v>
      </c>
      <c r="N65" s="16">
        <f t="shared" si="110"/>
        <v>0</v>
      </c>
      <c r="O65" s="16">
        <f t="shared" si="89"/>
        <v>5.3619404401679507</v>
      </c>
      <c r="P65" s="16">
        <f>-PV($B$6,Inputs!$C$3-($A$22-$A65+1), AVERAGE('Option 1A'!$O$65:$O$67)*$B65/$B$53,0,1)</f>
        <v>0</v>
      </c>
      <c r="Q65" s="16">
        <f t="shared" si="90"/>
        <v>5.3619404401679507</v>
      </c>
      <c r="S65" s="11">
        <v>2026</v>
      </c>
      <c r="T65" s="17">
        <f t="shared" ref="T65:X65" si="111">T50</f>
        <v>178</v>
      </c>
      <c r="U65" s="17">
        <f t="shared" si="111"/>
        <v>25</v>
      </c>
      <c r="V65" s="16">
        <f t="shared" si="111"/>
        <v>2.7767775704384534</v>
      </c>
      <c r="W65" s="16">
        <f t="shared" si="111"/>
        <v>0.15038921218700357</v>
      </c>
      <c r="X65" s="16">
        <f t="shared" si="111"/>
        <v>0</v>
      </c>
      <c r="Y65" s="16">
        <f t="shared" si="92"/>
        <v>2.927166782625457</v>
      </c>
      <c r="Z65" s="16">
        <f>-PV($B$6,Inputs!$C$3-($A$22-$A65+1), AVERAGE('Option 1A'!$Y$65:$Y$67)*$B65/$B$53,0,1)</f>
        <v>0</v>
      </c>
      <c r="AA65" s="16">
        <f t="shared" si="93"/>
        <v>2.927166782625457</v>
      </c>
      <c r="AC65" s="11">
        <v>2026</v>
      </c>
      <c r="AD65" s="17">
        <f t="shared" ref="AD65:AH65" si="112">AD50</f>
        <v>927</v>
      </c>
      <c r="AE65" s="17">
        <f t="shared" si="112"/>
        <v>131</v>
      </c>
      <c r="AF65" s="16">
        <f t="shared" si="112"/>
        <v>13.425485385750374</v>
      </c>
      <c r="AG65" s="16">
        <f t="shared" si="112"/>
        <v>0.7022605785490037</v>
      </c>
      <c r="AH65" s="16">
        <f t="shared" si="112"/>
        <v>0</v>
      </c>
      <c r="AI65" s="16">
        <f t="shared" si="95"/>
        <v>14.127745964299377</v>
      </c>
      <c r="AJ65" s="16">
        <f>-PV($B$6,Inputs!$C$3-($A$22-$A65+1), AVERAGE('Option 1A'!$AI$65:$AI$67)*$B65/$B$53,0,1)</f>
        <v>0</v>
      </c>
      <c r="AK65" s="16">
        <f t="shared" si="96"/>
        <v>14.127745964299377</v>
      </c>
    </row>
    <row r="66" spans="1:37" ht="16.5" thickTop="1" thickBot="1" x14ac:dyDescent="0.3">
      <c r="A66" s="11">
        <v>2027</v>
      </c>
      <c r="B66" s="17">
        <f>SUMIF(Inputs!$D$18:$D$20,'Option 1A'!$A66,Inputs!E$18:E$20)</f>
        <v>0</v>
      </c>
      <c r="C66" s="16">
        <f>SUMIF(Inputs!$D$18:$D$20,'Option 1A'!$A66,Inputs!F$18:F$20)*$C$6</f>
        <v>0</v>
      </c>
      <c r="D66" s="16">
        <f>-PMT($B$6,Inputs!$C$3,C66,0,1)</f>
        <v>0</v>
      </c>
      <c r="E66" s="16">
        <f>Inputs!$C$4*D66</f>
        <v>0</v>
      </c>
      <c r="F66" s="16">
        <f>-PV($B$6,Inputs!$C$3-($A$22-$A66+1),D66+E66,0,1)</f>
        <v>0</v>
      </c>
      <c r="G66" s="16">
        <f t="shared" si="97"/>
        <v>1.7358018129658772</v>
      </c>
      <c r="I66" s="11">
        <v>2027</v>
      </c>
      <c r="J66" s="17">
        <f t="shared" ref="J66:N66" si="113">J51</f>
        <v>387</v>
      </c>
      <c r="K66" s="17">
        <f t="shared" si="113"/>
        <v>56</v>
      </c>
      <c r="L66" s="16">
        <f t="shared" si="113"/>
        <v>5.7023466113569725</v>
      </c>
      <c r="M66" s="16">
        <f t="shared" si="113"/>
        <v>0.30626948857728653</v>
      </c>
      <c r="N66" s="16">
        <f t="shared" si="113"/>
        <v>0</v>
      </c>
      <c r="O66" s="16">
        <f t="shared" si="89"/>
        <v>6.008616099934259</v>
      </c>
      <c r="P66" s="16">
        <f>-PV($B$6,Inputs!$C$3-($A$22-$A66+1), AVERAGE('Option 1A'!$O$65:$O$67)*$B66/$B$53,0,1)</f>
        <v>0</v>
      </c>
      <c r="Q66" s="16">
        <f t="shared" si="90"/>
        <v>6.008616099934259</v>
      </c>
      <c r="S66" s="11">
        <v>2027</v>
      </c>
      <c r="T66" s="17">
        <f t="shared" ref="T66:X66" si="114">T51</f>
        <v>171</v>
      </c>
      <c r="U66" s="17">
        <f t="shared" si="114"/>
        <v>24</v>
      </c>
      <c r="V66" s="16">
        <f t="shared" si="114"/>
        <v>2.4544539812771085</v>
      </c>
      <c r="W66" s="16">
        <f t="shared" si="114"/>
        <v>0.13367079857963934</v>
      </c>
      <c r="X66" s="16">
        <f t="shared" si="114"/>
        <v>0</v>
      </c>
      <c r="Y66" s="16">
        <f t="shared" si="92"/>
        <v>2.5881247798567477</v>
      </c>
      <c r="Z66" s="16">
        <f>-PV($B$6,Inputs!$C$3-($A$22-$A66+1), AVERAGE('Option 1A'!$Y$65:$Y$67)*$B66/$B$53,0,1)</f>
        <v>0</v>
      </c>
      <c r="AA66" s="16">
        <f t="shared" si="93"/>
        <v>2.5881247798567477</v>
      </c>
      <c r="AC66" s="11">
        <v>2027</v>
      </c>
      <c r="AD66" s="17">
        <f t="shared" ref="AD66:AH66" si="115">AD51</f>
        <v>1107</v>
      </c>
      <c r="AE66" s="17">
        <f t="shared" si="115"/>
        <v>156</v>
      </c>
      <c r="AF66" s="16">
        <f t="shared" si="115"/>
        <v>14.122042921514568</v>
      </c>
      <c r="AG66" s="16">
        <f t="shared" si="115"/>
        <v>0.74248977837509667</v>
      </c>
      <c r="AH66" s="16">
        <f t="shared" si="115"/>
        <v>0</v>
      </c>
      <c r="AI66" s="16">
        <f t="shared" si="95"/>
        <v>14.864532699889665</v>
      </c>
      <c r="AJ66" s="16">
        <f>-PV($B$6,Inputs!$C$3-($A$22-$A66+1), AVERAGE('Option 1A'!$AI$65:$AI$67)*$B66/$B$53,0,1)</f>
        <v>0</v>
      </c>
      <c r="AK66" s="16">
        <f t="shared" si="96"/>
        <v>14.864532699889665</v>
      </c>
    </row>
    <row r="67" spans="1:37" ht="16.5" thickTop="1" thickBot="1" x14ac:dyDescent="0.3">
      <c r="A67" s="11">
        <v>2028</v>
      </c>
      <c r="B67" s="17">
        <f>SUMIF(Inputs!$D$18:$D$20,'Option 1A'!$A67,Inputs!E$18:E$20)</f>
        <v>0</v>
      </c>
      <c r="C67" s="16">
        <f>SUMIF(Inputs!$D$18:$D$20,'Option 1A'!$A67,Inputs!F$18:F$20)*$C$6</f>
        <v>0</v>
      </c>
      <c r="D67" s="16">
        <f>-PMT($B$6,Inputs!$C$3,C67,0,1)</f>
        <v>0</v>
      </c>
      <c r="E67" s="16">
        <f>Inputs!$C$4*D67</f>
        <v>0</v>
      </c>
      <c r="F67" s="16">
        <f>-PV($B$6,Inputs!$C$3-($A$22-$A67+1),D67+E67,0,1)</f>
        <v>0</v>
      </c>
      <c r="G67" s="16">
        <f t="shared" si="97"/>
        <v>1.7358018129658772</v>
      </c>
      <c r="I67" s="11">
        <v>2028</v>
      </c>
      <c r="J67" s="17">
        <f t="shared" ref="J67:N67" si="116">J52</f>
        <v>435</v>
      </c>
      <c r="K67" s="17">
        <f t="shared" si="116"/>
        <v>62</v>
      </c>
      <c r="L67" s="16">
        <f t="shared" si="116"/>
        <v>6.5319122323749745</v>
      </c>
      <c r="M67" s="16">
        <f t="shared" si="116"/>
        <v>0.35014640864039898</v>
      </c>
      <c r="N67" s="16">
        <f t="shared" si="116"/>
        <v>0</v>
      </c>
      <c r="O67" s="16">
        <f t="shared" si="89"/>
        <v>6.8820586410153739</v>
      </c>
      <c r="P67" s="16">
        <f>-PV($B$6,Inputs!$C$3-($A$22-$A67+1), AVERAGE('Option 1A'!$O$65:$O$67)*$B67/$B$53,0,1)</f>
        <v>0</v>
      </c>
      <c r="Q67" s="16">
        <f t="shared" si="90"/>
        <v>6.8820586410153739</v>
      </c>
      <c r="S67" s="11">
        <v>2028</v>
      </c>
      <c r="T67" s="17">
        <f t="shared" ref="T67:X67" si="117">T52</f>
        <v>176</v>
      </c>
      <c r="U67" s="17">
        <f t="shared" si="117"/>
        <v>25</v>
      </c>
      <c r="V67" s="16">
        <f t="shared" si="117"/>
        <v>2.5851335755270308</v>
      </c>
      <c r="W67" s="16">
        <f t="shared" si="117"/>
        <v>0.14084007420893138</v>
      </c>
      <c r="X67" s="16">
        <f t="shared" si="117"/>
        <v>0</v>
      </c>
      <c r="Y67" s="16">
        <f t="shared" si="92"/>
        <v>2.7259736497359621</v>
      </c>
      <c r="Z67" s="16">
        <f>-PV($B$6,Inputs!$C$3-($A$22-$A67+1), AVERAGE('Option 1A'!$Y$65:$Y$67)*$B67/$B$53,0,1)</f>
        <v>0</v>
      </c>
      <c r="AA67" s="16">
        <f t="shared" si="93"/>
        <v>2.7259736497359621</v>
      </c>
      <c r="AC67" s="11">
        <v>2028</v>
      </c>
      <c r="AD67" s="17">
        <f t="shared" ref="AD67:AH67" si="118">AD52</f>
        <v>1207</v>
      </c>
      <c r="AE67" s="17">
        <f t="shared" si="118"/>
        <v>170</v>
      </c>
      <c r="AF67" s="16">
        <f t="shared" si="118"/>
        <v>15.425187255728945</v>
      </c>
      <c r="AG67" s="16">
        <f t="shared" si="118"/>
        <v>0.80763458400656374</v>
      </c>
      <c r="AH67" s="16">
        <f t="shared" si="118"/>
        <v>0</v>
      </c>
      <c r="AI67" s="16">
        <f t="shared" si="95"/>
        <v>16.232821839735507</v>
      </c>
      <c r="AJ67" s="16">
        <f>-PV($B$6,Inputs!$C$3-($A$22-$A67+1), AVERAGE('Option 1A'!$AI$65:$AI$67)*$B67/$B$53,0,1)</f>
        <v>0</v>
      </c>
      <c r="AK67" s="16">
        <f t="shared" si="96"/>
        <v>16.232821839735507</v>
      </c>
    </row>
    <row r="68" spans="1:37" ht="16.5" thickTop="1" thickBot="1" x14ac:dyDescent="0.3">
      <c r="A68" s="11" t="s">
        <v>42</v>
      </c>
      <c r="B68" s="17">
        <f>SUM(B59:B67)</f>
        <v>300</v>
      </c>
      <c r="C68" s="16">
        <f>SUM(C59:C67)</f>
        <v>24.83</v>
      </c>
      <c r="D68" s="16">
        <f>SUM(D59:D67)</f>
        <v>1.7017664832998796</v>
      </c>
      <c r="E68" s="16">
        <f>SUM(E59:E67)</f>
        <v>3.4035329665997593E-2</v>
      </c>
      <c r="F68" s="16">
        <f>SUM(F59:F67)</f>
        <v>22.476195921170262</v>
      </c>
      <c r="G68" s="16">
        <f>F68</f>
        <v>22.476195921170262</v>
      </c>
      <c r="I68" s="11" t="s">
        <v>42</v>
      </c>
      <c r="J68" s="17">
        <f t="shared" ref="J68:P68" si="119">SUM(J59:J67)</f>
        <v>1948</v>
      </c>
      <c r="K68" s="17">
        <f t="shared" si="119"/>
        <v>279</v>
      </c>
      <c r="L68" s="17">
        <f t="shared" si="119"/>
        <v>29.127333913529309</v>
      </c>
      <c r="M68" s="17">
        <f t="shared" si="119"/>
        <v>1.5778043289182817</v>
      </c>
      <c r="N68" s="17">
        <f t="shared" si="119"/>
        <v>0</v>
      </c>
      <c r="O68" s="17">
        <f t="shared" si="119"/>
        <v>30.705138242447592</v>
      </c>
      <c r="P68" s="16">
        <f t="shared" si="119"/>
        <v>78.784858180148518</v>
      </c>
      <c r="Q68" s="16">
        <f>P68</f>
        <v>78.784858180148518</v>
      </c>
      <c r="S68" s="11"/>
      <c r="T68" s="17">
        <f t="shared" ref="T68:Z68" si="120">SUM(T59:T67)</f>
        <v>1081</v>
      </c>
      <c r="U68" s="17">
        <f t="shared" si="120"/>
        <v>155</v>
      </c>
      <c r="V68" s="17">
        <f t="shared" si="120"/>
        <v>15.911516079367141</v>
      </c>
      <c r="W68" s="17">
        <f t="shared" si="120"/>
        <v>0.87146129655453441</v>
      </c>
      <c r="X68" s="17">
        <f t="shared" si="120"/>
        <v>0</v>
      </c>
      <c r="Y68" s="17">
        <f t="shared" si="120"/>
        <v>16.782977375921675</v>
      </c>
      <c r="Z68" s="16">
        <f t="shared" si="120"/>
        <v>35.57226756422773</v>
      </c>
      <c r="AA68" s="16">
        <f>Z68</f>
        <v>35.57226756422773</v>
      </c>
      <c r="AC68" s="11"/>
      <c r="AD68" s="17">
        <f t="shared" ref="AD68:AJ68" si="121">SUM(AD59:AD67)</f>
        <v>5343</v>
      </c>
      <c r="AE68" s="17">
        <f t="shared" si="121"/>
        <v>756</v>
      </c>
      <c r="AF68" s="17">
        <f t="shared" si="121"/>
        <v>72.522659042552235</v>
      </c>
      <c r="AG68" s="17">
        <f t="shared" si="121"/>
        <v>3.8343855646286529</v>
      </c>
      <c r="AH68" s="17">
        <f t="shared" si="121"/>
        <v>0</v>
      </c>
      <c r="AI68" s="17">
        <f t="shared" si="121"/>
        <v>76.357044607180882</v>
      </c>
      <c r="AJ68" s="16">
        <f t="shared" si="121"/>
        <v>195.20781510096452</v>
      </c>
      <c r="AK68" s="16">
        <f>AJ68</f>
        <v>195.20781510096452</v>
      </c>
    </row>
    <row r="69" spans="1:37" ht="16.5" thickTop="1" thickBot="1" x14ac:dyDescent="0.3"/>
    <row r="70" spans="1:37" ht="46.5" customHeight="1" thickTop="1" thickBot="1" x14ac:dyDescent="0.3">
      <c r="A70" s="1" t="s">
        <v>55</v>
      </c>
    </row>
    <row r="71" spans="1:37" ht="31.5" thickTop="1" thickBot="1" x14ac:dyDescent="0.3">
      <c r="I71" s="1" t="s">
        <v>38</v>
      </c>
      <c r="J71" s="1" t="s">
        <v>12</v>
      </c>
      <c r="L71" s="14"/>
      <c r="M71" s="14"/>
      <c r="S71" s="1" t="s">
        <v>38</v>
      </c>
      <c r="T71" s="1" t="s">
        <v>39</v>
      </c>
      <c r="V71" s="14"/>
      <c r="W71" s="14"/>
      <c r="AC71" s="1" t="s">
        <v>38</v>
      </c>
      <c r="AD71" s="1" t="s">
        <v>40</v>
      </c>
      <c r="AF71" s="14"/>
      <c r="AG71" s="14"/>
    </row>
    <row r="72" spans="1:37" ht="64.5" customHeight="1" thickTop="1" thickBot="1" x14ac:dyDescent="0.3">
      <c r="A72" s="1" t="s">
        <v>41</v>
      </c>
      <c r="B72" s="1" t="s">
        <v>44</v>
      </c>
      <c r="C72" s="1" t="s">
        <v>45</v>
      </c>
      <c r="D72" s="1" t="s">
        <v>54</v>
      </c>
      <c r="E72" s="1" t="s">
        <v>46</v>
      </c>
      <c r="F72" s="1" t="s">
        <v>47</v>
      </c>
      <c r="G72" s="1" t="s">
        <v>48</v>
      </c>
      <c r="I72" s="1" t="s">
        <v>38</v>
      </c>
      <c r="J72" s="10" t="s">
        <v>56</v>
      </c>
      <c r="K72" s="10" t="s">
        <v>57</v>
      </c>
      <c r="L72" s="10" t="s">
        <v>49</v>
      </c>
      <c r="M72" s="10" t="s">
        <v>50</v>
      </c>
      <c r="N72" s="1" t="s">
        <v>72</v>
      </c>
      <c r="O72" s="1" t="s">
        <v>51</v>
      </c>
      <c r="P72" s="1" t="s">
        <v>52</v>
      </c>
      <c r="Q72" s="1" t="s">
        <v>53</v>
      </c>
      <c r="S72" s="1" t="s">
        <v>38</v>
      </c>
      <c r="T72" s="10" t="s">
        <v>56</v>
      </c>
      <c r="U72" s="10" t="s">
        <v>57</v>
      </c>
      <c r="V72" s="10" t="s">
        <v>49</v>
      </c>
      <c r="W72" s="10" t="s">
        <v>50</v>
      </c>
      <c r="X72" s="1" t="s">
        <v>72</v>
      </c>
      <c r="Y72" s="1" t="s">
        <v>51</v>
      </c>
      <c r="Z72" s="1" t="s">
        <v>52</v>
      </c>
      <c r="AA72" s="1" t="s">
        <v>53</v>
      </c>
      <c r="AC72" s="1" t="s">
        <v>38</v>
      </c>
      <c r="AD72" s="10" t="s">
        <v>56</v>
      </c>
      <c r="AE72" s="10" t="s">
        <v>57</v>
      </c>
      <c r="AF72" s="10" t="s">
        <v>49</v>
      </c>
      <c r="AG72" s="10" t="s">
        <v>50</v>
      </c>
      <c r="AH72" s="1" t="s">
        <v>72</v>
      </c>
      <c r="AI72" s="1" t="s">
        <v>51</v>
      </c>
      <c r="AJ72" s="1" t="s">
        <v>52</v>
      </c>
      <c r="AK72" s="1" t="s">
        <v>53</v>
      </c>
    </row>
    <row r="73" spans="1:37" ht="16.5" thickTop="1" thickBot="1" x14ac:dyDescent="0.3">
      <c r="A73" s="11" t="s">
        <v>43</v>
      </c>
      <c r="B73" s="15"/>
      <c r="C73" s="15"/>
      <c r="D73" s="15"/>
      <c r="E73" s="15"/>
      <c r="F73" s="15"/>
      <c r="G73" s="15">
        <f>NPV($B$7,G74:G83)</f>
        <v>11.680427466969373</v>
      </c>
      <c r="I73" s="11" t="s">
        <v>43</v>
      </c>
      <c r="J73" s="15"/>
      <c r="K73" s="15"/>
      <c r="L73" s="15"/>
      <c r="M73" s="15"/>
      <c r="N73" s="15"/>
      <c r="O73" s="15"/>
      <c r="P73" s="15"/>
      <c r="Q73" s="15">
        <f>NPV($B$7,Q74:Q83)</f>
        <v>64.922727505031219</v>
      </c>
      <c r="S73" s="11" t="s">
        <v>43</v>
      </c>
      <c r="T73" s="15"/>
      <c r="U73" s="15"/>
      <c r="V73" s="15"/>
      <c r="W73" s="15"/>
      <c r="X73" s="15"/>
      <c r="Y73" s="15"/>
      <c r="Z73" s="15"/>
      <c r="AA73" s="15">
        <f>NPV($B$7,AA74:AA83)</f>
        <v>31.614342780522605</v>
      </c>
      <c r="AC73" s="11" t="s">
        <v>43</v>
      </c>
      <c r="AD73" s="15"/>
      <c r="AE73" s="15"/>
      <c r="AF73" s="15"/>
      <c r="AG73" s="15"/>
      <c r="AH73" s="15"/>
      <c r="AI73" s="15"/>
      <c r="AJ73" s="15"/>
      <c r="AK73" s="15">
        <f>NPV($B$7,AK74:AK83)</f>
        <v>160.79720323782036</v>
      </c>
    </row>
    <row r="74" spans="1:37" ht="16.5" thickTop="1" thickBot="1" x14ac:dyDescent="0.3">
      <c r="A74" s="11">
        <v>2020</v>
      </c>
      <c r="B74" s="17">
        <f>SUMIF(Inputs!$D$18:$D$20,'Option 1A'!$A74,Inputs!E$18:E$20)</f>
        <v>0</v>
      </c>
      <c r="C74" s="16">
        <f>SUMIF(Inputs!$D$18:$D$20,'Option 1A'!$A74,Inputs!F$18:F$20)*$C$7</f>
        <v>0</v>
      </c>
      <c r="D74" s="16">
        <f>-PMT($B$7,Inputs!$C$3,C74,0,1)</f>
        <v>0</v>
      </c>
      <c r="E74" s="16">
        <f>Inputs!$C$4*D74</f>
        <v>0</v>
      </c>
      <c r="F74" s="16">
        <f>-PV($B$7,Inputs!$C$3-($A$22-$A74+1),D74+E74,0,1)</f>
        <v>0</v>
      </c>
      <c r="G74" s="16">
        <f>E74+D74</f>
        <v>0</v>
      </c>
      <c r="I74" s="11">
        <v>2020</v>
      </c>
      <c r="J74" s="17">
        <f>J59</f>
        <v>0</v>
      </c>
      <c r="K74" s="17">
        <f t="shared" ref="K74:N74" si="122">K59</f>
        <v>0</v>
      </c>
      <c r="L74" s="16">
        <f t="shared" si="122"/>
        <v>0</v>
      </c>
      <c r="M74" s="16">
        <f t="shared" si="122"/>
        <v>0</v>
      </c>
      <c r="N74" s="16">
        <f t="shared" si="122"/>
        <v>0</v>
      </c>
      <c r="O74" s="16">
        <f>L74+M74+N74</f>
        <v>0</v>
      </c>
      <c r="P74" s="16">
        <f>-PV($B$7,Inputs!$C$3-($A$22-$A74+1), AVERAGE('Option 1A'!$O$80:$O$82)*$B74/$B$53,0,1)</f>
        <v>0</v>
      </c>
      <c r="Q74" s="16">
        <f>O74</f>
        <v>0</v>
      </c>
      <c r="S74" s="11">
        <v>2020</v>
      </c>
      <c r="T74" s="17">
        <f>T59</f>
        <v>0</v>
      </c>
      <c r="U74" s="17">
        <f t="shared" ref="U74:X74" si="123">U59</f>
        <v>0</v>
      </c>
      <c r="V74" s="16">
        <f t="shared" si="123"/>
        <v>0</v>
      </c>
      <c r="W74" s="16">
        <f t="shared" si="123"/>
        <v>0</v>
      </c>
      <c r="X74" s="16">
        <f t="shared" si="123"/>
        <v>0</v>
      </c>
      <c r="Y74" s="16">
        <f>V74+W74+X74</f>
        <v>0</v>
      </c>
      <c r="Z74" s="16">
        <f>-PV($B$7,Inputs!$C$3-($A$22-$A74+1), AVERAGE('Option 1A'!$Y$80:$Y$82)*$B74/$B$53,0,1)</f>
        <v>0</v>
      </c>
      <c r="AA74" s="16">
        <f>Y74</f>
        <v>0</v>
      </c>
      <c r="AC74" s="11">
        <v>2020</v>
      </c>
      <c r="AD74" s="17">
        <f>AD59</f>
        <v>0</v>
      </c>
      <c r="AE74" s="17">
        <f t="shared" ref="AE74:AH74" si="124">AE59</f>
        <v>0</v>
      </c>
      <c r="AF74" s="16">
        <f t="shared" si="124"/>
        <v>0</v>
      </c>
      <c r="AG74" s="16">
        <f t="shared" si="124"/>
        <v>0</v>
      </c>
      <c r="AH74" s="16">
        <f t="shared" si="124"/>
        <v>0</v>
      </c>
      <c r="AI74" s="16">
        <f>AF74+AG74+AH74</f>
        <v>0</v>
      </c>
      <c r="AJ74" s="16">
        <f>-PV($B$7,Inputs!$C$3-($A$22-$A74+1), AVERAGE('Option 1A'!$AI$80:$AI$82)*$B74/$B$53,0,1)</f>
        <v>0</v>
      </c>
      <c r="AK74" s="16">
        <f>AI74</f>
        <v>0</v>
      </c>
    </row>
    <row r="75" spans="1:37" ht="16.5" thickTop="1" thickBot="1" x14ac:dyDescent="0.3">
      <c r="A75" s="11">
        <v>2021</v>
      </c>
      <c r="B75" s="17">
        <f>SUMIF(Inputs!$D$18:$D$20,'Option 1A'!$A75,Inputs!E$18:E$20)</f>
        <v>100</v>
      </c>
      <c r="C75" s="16">
        <f>SUMIF(Inputs!$D$18:$D$20,'Option 1A'!$A75,Inputs!F$18:F$20)*$C$7</f>
        <v>4.4799999999999995</v>
      </c>
      <c r="D75" s="16">
        <f>-PMT($B$7,Inputs!$C$3,C75,0,1)</f>
        <v>0.30704445610887876</v>
      </c>
      <c r="E75" s="16">
        <f>Inputs!$C$4*D75</f>
        <v>6.1408891221775754E-3</v>
      </c>
      <c r="F75" s="16">
        <f>-PV($B$7,Inputs!$C$3-($A$22-$A75+1),D75+E75,0,1)</f>
        <v>3.9975217431937335</v>
      </c>
      <c r="G75" s="16">
        <f>D75+E75+G74</f>
        <v>0.31318534523105634</v>
      </c>
      <c r="I75" s="11">
        <v>2021</v>
      </c>
      <c r="J75" s="17">
        <f t="shared" ref="J75:N75" si="125">J60</f>
        <v>58</v>
      </c>
      <c r="K75" s="17">
        <f t="shared" si="125"/>
        <v>9</v>
      </c>
      <c r="L75" s="16">
        <f t="shared" si="125"/>
        <v>0.84078725137157462</v>
      </c>
      <c r="M75" s="16">
        <f t="shared" si="125"/>
        <v>4.7245529299886811E-2</v>
      </c>
      <c r="N75" s="16">
        <f t="shared" si="125"/>
        <v>0</v>
      </c>
      <c r="O75" s="16">
        <f t="shared" ref="O75:O82" si="126">L75+M75+N75</f>
        <v>0.88803278067146141</v>
      </c>
      <c r="P75" s="16">
        <f>-PV($B$7,Inputs!$C$3-($A$22-$A75+1), AVERAGE('Option 1A'!$O$80:$O$82)*$B75/$B$53,0,1)</f>
        <v>25.886419856741014</v>
      </c>
      <c r="Q75" s="16">
        <f t="shared" ref="Q75:Q82" si="127">O75</f>
        <v>0.88803278067146141</v>
      </c>
      <c r="S75" s="11">
        <v>2021</v>
      </c>
      <c r="T75" s="17">
        <f t="shared" ref="T75:X75" si="128">T60</f>
        <v>51</v>
      </c>
      <c r="U75" s="17">
        <f t="shared" si="128"/>
        <v>8</v>
      </c>
      <c r="V75" s="16">
        <f t="shared" si="128"/>
        <v>0.73204675730030633</v>
      </c>
      <c r="W75" s="16">
        <f t="shared" si="128"/>
        <v>4.1080968451841039E-2</v>
      </c>
      <c r="X75" s="16">
        <f t="shared" si="128"/>
        <v>0</v>
      </c>
      <c r="Y75" s="16">
        <f t="shared" ref="Y75:Y82" si="129">V75+W75+X75</f>
        <v>0.77312772575214739</v>
      </c>
      <c r="Z75" s="16">
        <f>-PV($B$7,Inputs!$C$3-($A$22-$A75+1), AVERAGE('Option 1A'!$Y$80:$Y$82)*$B75/$B$53,0,1)</f>
        <v>11.688015625011984</v>
      </c>
      <c r="AA75" s="16">
        <f t="shared" ref="AA75:AA82" si="130">Y75</f>
        <v>0.77312772575214739</v>
      </c>
      <c r="AC75" s="11">
        <v>2021</v>
      </c>
      <c r="AD75" s="17">
        <f t="shared" ref="AD75:AH75" si="131">AD60</f>
        <v>59</v>
      </c>
      <c r="AE75" s="17">
        <f t="shared" si="131"/>
        <v>8</v>
      </c>
      <c r="AF75" s="16">
        <f t="shared" si="131"/>
        <v>0.75139101523257368</v>
      </c>
      <c r="AG75" s="16">
        <f t="shared" si="131"/>
        <v>4.2687627270174895E-2</v>
      </c>
      <c r="AH75" s="16">
        <f t="shared" si="131"/>
        <v>0</v>
      </c>
      <c r="AI75" s="16">
        <f t="shared" ref="AI75:AI82" si="132">AF75+AG75+AH75</f>
        <v>0.79407864250274862</v>
      </c>
      <c r="AJ75" s="16">
        <f>-PV($B$7,Inputs!$C$3-($A$22-$A75+1), AVERAGE('Option 1A'!$AI$80:$AI$82)*$B75/$B$53,0,1)</f>
        <v>64.139627559726989</v>
      </c>
      <c r="AK75" s="16">
        <f t="shared" ref="AK75:AK82" si="133">AI75</f>
        <v>0.79407864250274862</v>
      </c>
    </row>
    <row r="76" spans="1:37" ht="16.5" thickTop="1" thickBot="1" x14ac:dyDescent="0.3">
      <c r="A76" s="11">
        <v>2022</v>
      </c>
      <c r="B76" s="17">
        <f>SUMIF(Inputs!$D$18:$D$20,'Option 1A'!$A76,Inputs!E$18:E$20)</f>
        <v>200</v>
      </c>
      <c r="C76" s="16">
        <f>SUMIF(Inputs!$D$18:$D$20,'Option 1A'!$A76,Inputs!F$18:F$20)*$C$7</f>
        <v>8.8899999999999988</v>
      </c>
      <c r="D76" s="16">
        <f>-PMT($B$7,Inputs!$C$3,C76,0,1)</f>
        <v>0.60929134259105622</v>
      </c>
      <c r="E76" s="16">
        <f>Inputs!$C$4*D76</f>
        <v>1.2185826851821124E-2</v>
      </c>
      <c r="F76" s="16">
        <f>-PV($B$7,Inputs!$C$3-($A$22-$A76+1),D76+E76,0,1)</f>
        <v>8.1050452912825595</v>
      </c>
      <c r="G76" s="16">
        <f t="shared" ref="G76:G82" si="134">D76+E76+G75</f>
        <v>0.93466251467393369</v>
      </c>
      <c r="I76" s="11">
        <v>2022</v>
      </c>
      <c r="J76" s="17">
        <f t="shared" ref="J76:N76" si="135">J61</f>
        <v>106</v>
      </c>
      <c r="K76" s="17">
        <f t="shared" si="135"/>
        <v>15</v>
      </c>
      <c r="L76" s="16">
        <f t="shared" si="135"/>
        <v>1.441215015936032</v>
      </c>
      <c r="M76" s="16">
        <f t="shared" si="135"/>
        <v>8.0576136590013225E-2</v>
      </c>
      <c r="N76" s="16">
        <f t="shared" si="135"/>
        <v>0</v>
      </c>
      <c r="O76" s="16">
        <f t="shared" si="126"/>
        <v>1.5217911525260452</v>
      </c>
      <c r="P76" s="16">
        <f>-PV($B$7,Inputs!$C$3-($A$22-$A76+1), AVERAGE('Option 1A'!$O$80:$O$82)*$B76/$B$53,0,1)</f>
        <v>52.898438323407504</v>
      </c>
      <c r="Q76" s="16">
        <f t="shared" si="127"/>
        <v>1.5217911525260452</v>
      </c>
      <c r="S76" s="11">
        <v>2022</v>
      </c>
      <c r="T76" s="17">
        <f t="shared" ref="T76:X76" si="136">T61</f>
        <v>82</v>
      </c>
      <c r="U76" s="17">
        <f t="shared" si="136"/>
        <v>12</v>
      </c>
      <c r="V76" s="16">
        <f t="shared" si="136"/>
        <v>1.119912682518694</v>
      </c>
      <c r="W76" s="16">
        <f t="shared" si="136"/>
        <v>6.2699243910133012E-2</v>
      </c>
      <c r="X76" s="16">
        <f t="shared" si="136"/>
        <v>0</v>
      </c>
      <c r="Y76" s="16">
        <f t="shared" si="129"/>
        <v>1.1826119264288271</v>
      </c>
      <c r="Z76" s="16">
        <f>-PV($B$7,Inputs!$C$3-($A$22-$A76+1), AVERAGE('Option 1A'!$Y$80:$Y$82)*$B76/$B$53,0,1)</f>
        <v>23.884251939215748</v>
      </c>
      <c r="AA76" s="16">
        <f t="shared" si="130"/>
        <v>1.1826119264288271</v>
      </c>
      <c r="AC76" s="11">
        <v>2022</v>
      </c>
      <c r="AD76" s="17">
        <f t="shared" ref="AD76:AH76" si="137">AD61</f>
        <v>212</v>
      </c>
      <c r="AE76" s="17">
        <f t="shared" si="137"/>
        <v>31</v>
      </c>
      <c r="AF76" s="16">
        <f t="shared" si="137"/>
        <v>2.7590724937904874</v>
      </c>
      <c r="AG76" s="16">
        <f t="shared" si="137"/>
        <v>0.15406004185870559</v>
      </c>
      <c r="AH76" s="16">
        <f t="shared" si="137"/>
        <v>0</v>
      </c>
      <c r="AI76" s="16">
        <f t="shared" si="132"/>
        <v>2.9131325356491931</v>
      </c>
      <c r="AJ76" s="16">
        <f>-PV($B$7,Inputs!$C$3-($A$22-$A76+1), AVERAGE('Option 1A'!$AI$80:$AI$82)*$B76/$B$53,0,1)</f>
        <v>131.06818754123753</v>
      </c>
      <c r="AK76" s="16">
        <f t="shared" si="133"/>
        <v>2.9131325356491931</v>
      </c>
    </row>
    <row r="77" spans="1:37" ht="16.5" thickTop="1" thickBot="1" x14ac:dyDescent="0.3">
      <c r="A77" s="11">
        <v>2023</v>
      </c>
      <c r="B77" s="17">
        <f>SUMIF(Inputs!$D$18:$D$20,'Option 1A'!$A77,Inputs!E$18:E$20)</f>
        <v>0</v>
      </c>
      <c r="C77" s="16">
        <f>SUMIF(Inputs!$D$18:$D$20,'Option 1A'!$A77,Inputs!F$18:F$20)*$C$7</f>
        <v>0</v>
      </c>
      <c r="D77" s="16">
        <f>-PMT($B$7,Inputs!$C$3,C77,0,1)</f>
        <v>0</v>
      </c>
      <c r="E77" s="16">
        <f>Inputs!$C$4*D77</f>
        <v>0</v>
      </c>
      <c r="F77" s="16">
        <f>-PV($B$7,Inputs!$C$3-($A$22-$A77+1),D77+E77,0,1)</f>
        <v>0</v>
      </c>
      <c r="G77" s="16">
        <f t="shared" si="134"/>
        <v>0.93466251467393369</v>
      </c>
      <c r="I77" s="11">
        <v>2023</v>
      </c>
      <c r="J77" s="17">
        <f t="shared" ref="J77:N77" si="138">J62</f>
        <v>160</v>
      </c>
      <c r="K77" s="17">
        <f t="shared" si="138"/>
        <v>23</v>
      </c>
      <c r="L77" s="16">
        <f t="shared" si="138"/>
        <v>2.3338242898220187</v>
      </c>
      <c r="M77" s="16">
        <f t="shared" si="138"/>
        <v>0.12954972111513385</v>
      </c>
      <c r="N77" s="16">
        <f t="shared" si="138"/>
        <v>0</v>
      </c>
      <c r="O77" s="16">
        <f t="shared" si="126"/>
        <v>2.4633740109371525</v>
      </c>
      <c r="P77" s="16">
        <f>-PV($B$7,Inputs!$C$3-($A$22-$A77+1), AVERAGE('Option 1A'!$O$80:$O$82)*$B77/$B$53,0,1)</f>
        <v>0</v>
      </c>
      <c r="Q77" s="16">
        <f t="shared" si="127"/>
        <v>2.4633740109371525</v>
      </c>
      <c r="S77" s="11">
        <v>2023</v>
      </c>
      <c r="T77" s="17">
        <f t="shared" ref="T77:X77" si="139">T62</f>
        <v>103</v>
      </c>
      <c r="U77" s="17">
        <f t="shared" si="139"/>
        <v>15</v>
      </c>
      <c r="V77" s="16">
        <f t="shared" si="139"/>
        <v>1.4793707651753796</v>
      </c>
      <c r="W77" s="16">
        <f t="shared" si="139"/>
        <v>8.2313249783145151E-2</v>
      </c>
      <c r="X77" s="16">
        <f t="shared" si="139"/>
        <v>0</v>
      </c>
      <c r="Y77" s="16">
        <f t="shared" si="129"/>
        <v>1.5616840149585247</v>
      </c>
      <c r="Z77" s="16">
        <f>-PV($B$7,Inputs!$C$3-($A$22-$A77+1), AVERAGE('Option 1A'!$Y$80:$Y$82)*$B77/$B$53,0,1)</f>
        <v>0</v>
      </c>
      <c r="AA77" s="16">
        <f t="shared" si="130"/>
        <v>1.5616840149585247</v>
      </c>
      <c r="AC77" s="11">
        <v>2023</v>
      </c>
      <c r="AD77" s="17">
        <f t="shared" ref="AD77:AH77" si="140">AD62</f>
        <v>442</v>
      </c>
      <c r="AE77" s="17">
        <f t="shared" si="140"/>
        <v>63</v>
      </c>
      <c r="AF77" s="16">
        <f t="shared" si="140"/>
        <v>6.0390879997283617</v>
      </c>
      <c r="AG77" s="16">
        <f t="shared" si="140"/>
        <v>0.32955278575320379</v>
      </c>
      <c r="AH77" s="16">
        <f t="shared" si="140"/>
        <v>0</v>
      </c>
      <c r="AI77" s="16">
        <f t="shared" si="132"/>
        <v>6.3686407854815652</v>
      </c>
      <c r="AJ77" s="16">
        <f>-PV($B$7,Inputs!$C$3-($A$22-$A77+1), AVERAGE('Option 1A'!$AI$80:$AI$82)*$B77/$B$53,0,1)</f>
        <v>0</v>
      </c>
      <c r="AK77" s="16">
        <f t="shared" si="133"/>
        <v>6.3686407854815652</v>
      </c>
    </row>
    <row r="78" spans="1:37" ht="16.5" thickTop="1" thickBot="1" x14ac:dyDescent="0.3">
      <c r="A78" s="11">
        <v>2024</v>
      </c>
      <c r="B78" s="17">
        <f>SUMIF(Inputs!$D$18:$D$20,'Option 1A'!$A78,Inputs!E$18:E$20)</f>
        <v>0</v>
      </c>
      <c r="C78" s="16">
        <f>SUMIF(Inputs!$D$18:$D$20,'Option 1A'!$A78,Inputs!F$18:F$20)*$C$7</f>
        <v>0</v>
      </c>
      <c r="D78" s="16">
        <f>-PMT($B$7,Inputs!$C$3,C78,0,1)</f>
        <v>0</v>
      </c>
      <c r="E78" s="16">
        <f>Inputs!$C$4*D78</f>
        <v>0</v>
      </c>
      <c r="F78" s="16">
        <f>-PV($B$7,Inputs!$C$3-($A$22-$A78+1),D78+E78,0,1)</f>
        <v>0</v>
      </c>
      <c r="G78" s="16">
        <f t="shared" si="134"/>
        <v>0.93466251467393369</v>
      </c>
      <c r="I78" s="11">
        <v>2024</v>
      </c>
      <c r="J78" s="17">
        <f t="shared" ref="J78:N78" si="141">J63</f>
        <v>237</v>
      </c>
      <c r="K78" s="17">
        <f t="shared" si="141"/>
        <v>34</v>
      </c>
      <c r="L78" s="16">
        <f t="shared" si="141"/>
        <v>3.5389443885263212</v>
      </c>
      <c r="M78" s="16">
        <f t="shared" si="141"/>
        <v>0.19408414019575157</v>
      </c>
      <c r="N78" s="16">
        <f t="shared" si="141"/>
        <v>0</v>
      </c>
      <c r="O78" s="16">
        <f t="shared" si="126"/>
        <v>3.7330285287220728</v>
      </c>
      <c r="P78" s="16">
        <f>-PV($B$7,Inputs!$C$3-($A$22-$A78+1), AVERAGE('Option 1A'!$O$80:$O$82)*$B78/$B$53,0,1)</f>
        <v>0</v>
      </c>
      <c r="Q78" s="16">
        <f t="shared" si="127"/>
        <v>3.7330285287220728</v>
      </c>
      <c r="S78" s="11">
        <v>2024</v>
      </c>
      <c r="T78" s="17">
        <f t="shared" ref="T78:X78" si="142">T63</f>
        <v>161</v>
      </c>
      <c r="U78" s="17">
        <f t="shared" si="142"/>
        <v>23</v>
      </c>
      <c r="V78" s="16">
        <f t="shared" si="142"/>
        <v>2.3971952375325238</v>
      </c>
      <c r="W78" s="16">
        <f t="shared" si="142"/>
        <v>0.131795255059932</v>
      </c>
      <c r="X78" s="16">
        <f t="shared" si="142"/>
        <v>0</v>
      </c>
      <c r="Y78" s="16">
        <f t="shared" si="129"/>
        <v>2.528990492592456</v>
      </c>
      <c r="Z78" s="16">
        <f>-PV($B$7,Inputs!$C$3-($A$22-$A78+1), AVERAGE('Option 1A'!$Y$80:$Y$82)*$B78/$B$53,0,1)</f>
        <v>0</v>
      </c>
      <c r="AA78" s="16">
        <f t="shared" si="130"/>
        <v>2.528990492592456</v>
      </c>
      <c r="AC78" s="11">
        <v>2024</v>
      </c>
      <c r="AD78" s="17">
        <f t="shared" ref="AD78:AH78" si="143">AD63</f>
        <v>663</v>
      </c>
      <c r="AE78" s="17">
        <f t="shared" si="143"/>
        <v>94</v>
      </c>
      <c r="AF78" s="16">
        <f t="shared" si="143"/>
        <v>9.4993253982214174</v>
      </c>
      <c r="AG78" s="16">
        <f t="shared" si="143"/>
        <v>0.50415138132858817</v>
      </c>
      <c r="AH78" s="16">
        <f t="shared" si="143"/>
        <v>0</v>
      </c>
      <c r="AI78" s="16">
        <f t="shared" si="132"/>
        <v>10.003476779550006</v>
      </c>
      <c r="AJ78" s="16">
        <f>-PV($B$7,Inputs!$C$3-($A$22-$A78+1), AVERAGE('Option 1A'!$AI$80:$AI$82)*$B78/$B$53,0,1)</f>
        <v>0</v>
      </c>
      <c r="AK78" s="16">
        <f t="shared" si="133"/>
        <v>10.003476779550006</v>
      </c>
    </row>
    <row r="79" spans="1:37" ht="16.5" thickTop="1" thickBot="1" x14ac:dyDescent="0.3">
      <c r="A79" s="11">
        <v>2025</v>
      </c>
      <c r="B79" s="17">
        <f>SUMIF(Inputs!$D$18:$D$20,'Option 1A'!$A79,Inputs!E$18:E$20)</f>
        <v>0</v>
      </c>
      <c r="C79" s="16">
        <f>SUMIF(Inputs!$D$18:$D$20,'Option 1A'!$A79,Inputs!F$18:F$20)*$C$7</f>
        <v>0</v>
      </c>
      <c r="D79" s="16">
        <f>-PMT($B$7,Inputs!$C$3,C79,0,1)</f>
        <v>0</v>
      </c>
      <c r="E79" s="16">
        <f>Inputs!$C$4*D79</f>
        <v>0</v>
      </c>
      <c r="F79" s="16">
        <f>-PV($B$7,Inputs!$C$3-($A$22-$A79+1),D79+E79,0,1)</f>
        <v>0</v>
      </c>
      <c r="G79" s="16">
        <f t="shared" si="134"/>
        <v>0.93466251467393369</v>
      </c>
      <c r="I79" s="11">
        <v>2025</v>
      </c>
      <c r="J79" s="17">
        <f t="shared" ref="J79:N79" si="144">J64</f>
        <v>244</v>
      </c>
      <c r="K79" s="17">
        <f t="shared" si="144"/>
        <v>35</v>
      </c>
      <c r="L79" s="16">
        <f t="shared" si="144"/>
        <v>3.6494300983381618</v>
      </c>
      <c r="M79" s="16">
        <f t="shared" si="144"/>
        <v>0.19686649013511562</v>
      </c>
      <c r="N79" s="16">
        <f t="shared" si="144"/>
        <v>0</v>
      </c>
      <c r="O79" s="16">
        <f t="shared" si="126"/>
        <v>3.8462965884732774</v>
      </c>
      <c r="P79" s="16">
        <f>-PV($B$7,Inputs!$C$3-($A$22-$A79+1), AVERAGE('Option 1A'!$O$80:$O$82)*$B79/$B$53,0,1)</f>
        <v>0</v>
      </c>
      <c r="Q79" s="16">
        <f t="shared" si="127"/>
        <v>3.8462965884732774</v>
      </c>
      <c r="S79" s="11">
        <v>2025</v>
      </c>
      <c r="T79" s="17">
        <f t="shared" ref="T79:X79" si="145">T64</f>
        <v>159</v>
      </c>
      <c r="U79" s="17">
        <f t="shared" si="145"/>
        <v>23</v>
      </c>
      <c r="V79" s="16">
        <f t="shared" si="145"/>
        <v>2.3666255095976445</v>
      </c>
      <c r="W79" s="16">
        <f t="shared" si="145"/>
        <v>0.12867249437390887</v>
      </c>
      <c r="X79" s="16">
        <f t="shared" si="145"/>
        <v>0</v>
      </c>
      <c r="Y79" s="16">
        <f t="shared" si="129"/>
        <v>2.4952980039715533</v>
      </c>
      <c r="Z79" s="16">
        <f>-PV($B$7,Inputs!$C$3-($A$22-$A79+1), AVERAGE('Option 1A'!$Y$80:$Y$82)*$B79/$B$53,0,1)</f>
        <v>0</v>
      </c>
      <c r="AA79" s="16">
        <f t="shared" si="130"/>
        <v>2.4952980039715533</v>
      </c>
      <c r="AC79" s="11">
        <v>2025</v>
      </c>
      <c r="AD79" s="17">
        <f t="shared" ref="AD79:AH79" si="146">AD64</f>
        <v>726</v>
      </c>
      <c r="AE79" s="17">
        <f t="shared" si="146"/>
        <v>103</v>
      </c>
      <c r="AF79" s="16">
        <f t="shared" si="146"/>
        <v>10.501066572585499</v>
      </c>
      <c r="AG79" s="16">
        <f t="shared" si="146"/>
        <v>0.55154878748731595</v>
      </c>
      <c r="AH79" s="16">
        <f t="shared" si="146"/>
        <v>0</v>
      </c>
      <c r="AI79" s="16">
        <f t="shared" si="132"/>
        <v>11.052615360072815</v>
      </c>
      <c r="AJ79" s="16">
        <f>-PV($B$7,Inputs!$C$3-($A$22-$A79+1), AVERAGE('Option 1A'!$AI$80:$AI$82)*$B79/$B$53,0,1)</f>
        <v>0</v>
      </c>
      <c r="AK79" s="16">
        <f t="shared" si="133"/>
        <v>11.052615360072815</v>
      </c>
    </row>
    <row r="80" spans="1:37" ht="16.5" thickTop="1" thickBot="1" x14ac:dyDescent="0.3">
      <c r="A80" s="11">
        <v>2026</v>
      </c>
      <c r="B80" s="17">
        <f>SUMIF(Inputs!$D$18:$D$20,'Option 1A'!$A80,Inputs!E$18:E$20)</f>
        <v>0</v>
      </c>
      <c r="C80" s="16">
        <f>SUMIF(Inputs!$D$18:$D$20,'Option 1A'!$A80,Inputs!F$18:F$20)*$C$7</f>
        <v>0</v>
      </c>
      <c r="D80" s="16">
        <f>-PMT($B$7,Inputs!$C$3,C80,0,1)</f>
        <v>0</v>
      </c>
      <c r="E80" s="16">
        <f>Inputs!$C$4*D80</f>
        <v>0</v>
      </c>
      <c r="F80" s="16">
        <f>-PV($B$7,Inputs!$C$3-($A$22-$A80+1),D80+E80,0,1)</f>
        <v>0</v>
      </c>
      <c r="G80" s="16">
        <f t="shared" si="134"/>
        <v>0.93466251467393369</v>
      </c>
      <c r="I80" s="11">
        <v>2026</v>
      </c>
      <c r="J80" s="17">
        <f t="shared" ref="J80:N80" si="147">J65</f>
        <v>321</v>
      </c>
      <c r="K80" s="17">
        <f t="shared" si="147"/>
        <v>45</v>
      </c>
      <c r="L80" s="16">
        <f t="shared" si="147"/>
        <v>5.0888740258032552</v>
      </c>
      <c r="M80" s="16">
        <f t="shared" si="147"/>
        <v>0.27306641436469509</v>
      </c>
      <c r="N80" s="16">
        <f t="shared" si="147"/>
        <v>0</v>
      </c>
      <c r="O80" s="16">
        <f t="shared" si="126"/>
        <v>5.3619404401679507</v>
      </c>
      <c r="P80" s="16">
        <f>-PV($B$7,Inputs!$C$3-($A$22-$A80+1), AVERAGE('Option 1A'!$O$80:$O$82)*$B80/$B$53,0,1)</f>
        <v>0</v>
      </c>
      <c r="Q80" s="16">
        <f t="shared" si="127"/>
        <v>5.3619404401679507</v>
      </c>
      <c r="S80" s="11">
        <v>2026</v>
      </c>
      <c r="T80" s="17">
        <f t="shared" ref="T80:X80" si="148">T65</f>
        <v>178</v>
      </c>
      <c r="U80" s="17">
        <f t="shared" si="148"/>
        <v>25</v>
      </c>
      <c r="V80" s="16">
        <f t="shared" si="148"/>
        <v>2.7767775704384534</v>
      </c>
      <c r="W80" s="16">
        <f t="shared" si="148"/>
        <v>0.15038921218700357</v>
      </c>
      <c r="X80" s="16">
        <f t="shared" si="148"/>
        <v>0</v>
      </c>
      <c r="Y80" s="16">
        <f t="shared" si="129"/>
        <v>2.927166782625457</v>
      </c>
      <c r="Z80" s="16">
        <f>-PV($B$7,Inputs!$C$3-($A$22-$A80+1), AVERAGE('Option 1A'!$Y$80:$Y$82)*$B80/$B$53,0,1)</f>
        <v>0</v>
      </c>
      <c r="AA80" s="16">
        <f t="shared" si="130"/>
        <v>2.927166782625457</v>
      </c>
      <c r="AC80" s="11">
        <v>2026</v>
      </c>
      <c r="AD80" s="17">
        <f t="shared" ref="AD80:AH80" si="149">AD65</f>
        <v>927</v>
      </c>
      <c r="AE80" s="17">
        <f t="shared" si="149"/>
        <v>131</v>
      </c>
      <c r="AF80" s="16">
        <f t="shared" si="149"/>
        <v>13.425485385750374</v>
      </c>
      <c r="AG80" s="16">
        <f t="shared" si="149"/>
        <v>0.7022605785490037</v>
      </c>
      <c r="AH80" s="16">
        <f t="shared" si="149"/>
        <v>0</v>
      </c>
      <c r="AI80" s="16">
        <f t="shared" si="132"/>
        <v>14.127745964299377</v>
      </c>
      <c r="AJ80" s="16">
        <f>-PV($B$7,Inputs!$C$3-($A$22-$A80+1), AVERAGE('Option 1A'!$AI$80:$AI$82)*$B80/$B$53,0,1)</f>
        <v>0</v>
      </c>
      <c r="AK80" s="16">
        <f t="shared" si="133"/>
        <v>14.127745964299377</v>
      </c>
    </row>
    <row r="81" spans="1:37" ht="16.5" thickTop="1" thickBot="1" x14ac:dyDescent="0.3">
      <c r="A81" s="11">
        <v>2027</v>
      </c>
      <c r="B81" s="17">
        <f>SUMIF(Inputs!$D$18:$D$20,'Option 1A'!$A81,Inputs!E$18:E$20)</f>
        <v>0</v>
      </c>
      <c r="C81" s="16">
        <f>SUMIF(Inputs!$D$18:$D$20,'Option 1A'!$A81,Inputs!F$18:F$20)*$C$7</f>
        <v>0</v>
      </c>
      <c r="D81" s="16">
        <f>-PMT($B$7,Inputs!$C$3,C81,0,1)</f>
        <v>0</v>
      </c>
      <c r="E81" s="16">
        <f>Inputs!$C$4*D81</f>
        <v>0</v>
      </c>
      <c r="F81" s="16">
        <f>-PV($B$7,Inputs!$C$3-($A$22-$A81+1),D81+E81,0,1)</f>
        <v>0</v>
      </c>
      <c r="G81" s="16">
        <f t="shared" si="134"/>
        <v>0.93466251467393369</v>
      </c>
      <c r="I81" s="11">
        <v>2027</v>
      </c>
      <c r="J81" s="17">
        <f t="shared" ref="J81:N81" si="150">J66</f>
        <v>387</v>
      </c>
      <c r="K81" s="17">
        <f t="shared" si="150"/>
        <v>56</v>
      </c>
      <c r="L81" s="16">
        <f t="shared" si="150"/>
        <v>5.7023466113569725</v>
      </c>
      <c r="M81" s="16">
        <f t="shared" si="150"/>
        <v>0.30626948857728653</v>
      </c>
      <c r="N81" s="16">
        <f t="shared" si="150"/>
        <v>0</v>
      </c>
      <c r="O81" s="16">
        <f t="shared" si="126"/>
        <v>6.008616099934259</v>
      </c>
      <c r="P81" s="16">
        <f>-PV($B$7,Inputs!$C$3-($A$22-$A81+1), AVERAGE('Option 1A'!$O$80:$O$82)*$B81/$B$53,0,1)</f>
        <v>0</v>
      </c>
      <c r="Q81" s="16">
        <f t="shared" si="127"/>
        <v>6.008616099934259</v>
      </c>
      <c r="S81" s="11">
        <v>2027</v>
      </c>
      <c r="T81" s="17">
        <f t="shared" ref="T81:X81" si="151">T66</f>
        <v>171</v>
      </c>
      <c r="U81" s="17">
        <f t="shared" si="151"/>
        <v>24</v>
      </c>
      <c r="V81" s="16">
        <f t="shared" si="151"/>
        <v>2.4544539812771085</v>
      </c>
      <c r="W81" s="16">
        <f t="shared" si="151"/>
        <v>0.13367079857963934</v>
      </c>
      <c r="X81" s="16">
        <f t="shared" si="151"/>
        <v>0</v>
      </c>
      <c r="Y81" s="16">
        <f t="shared" si="129"/>
        <v>2.5881247798567477</v>
      </c>
      <c r="Z81" s="16">
        <f>-PV($B$7,Inputs!$C$3-($A$22-$A81+1), AVERAGE('Option 1A'!$Y$80:$Y$82)*$B81/$B$53,0,1)</f>
        <v>0</v>
      </c>
      <c r="AA81" s="16">
        <f t="shared" si="130"/>
        <v>2.5881247798567477</v>
      </c>
      <c r="AC81" s="11">
        <v>2027</v>
      </c>
      <c r="AD81" s="17">
        <f t="shared" ref="AD81:AH81" si="152">AD66</f>
        <v>1107</v>
      </c>
      <c r="AE81" s="17">
        <f t="shared" si="152"/>
        <v>156</v>
      </c>
      <c r="AF81" s="16">
        <f t="shared" si="152"/>
        <v>14.122042921514568</v>
      </c>
      <c r="AG81" s="16">
        <f t="shared" si="152"/>
        <v>0.74248977837509667</v>
      </c>
      <c r="AH81" s="16">
        <f t="shared" si="152"/>
        <v>0</v>
      </c>
      <c r="AI81" s="16">
        <f t="shared" si="132"/>
        <v>14.864532699889665</v>
      </c>
      <c r="AJ81" s="16">
        <f>-PV($B$7,Inputs!$C$3-($A$22-$A81+1), AVERAGE('Option 1A'!$AI$80:$AI$82)*$B81/$B$53,0,1)</f>
        <v>0</v>
      </c>
      <c r="AK81" s="16">
        <f t="shared" si="133"/>
        <v>14.864532699889665</v>
      </c>
    </row>
    <row r="82" spans="1:37" ht="16.5" thickTop="1" thickBot="1" x14ac:dyDescent="0.3">
      <c r="A82" s="11">
        <v>2028</v>
      </c>
      <c r="B82" s="17">
        <f>SUMIF(Inputs!$D$18:$D$20,'Option 1A'!$A82,Inputs!E$18:E$20)</f>
        <v>0</v>
      </c>
      <c r="C82" s="16">
        <f>SUMIF(Inputs!$D$18:$D$20,'Option 1A'!$A82,Inputs!F$18:F$20)*$C$7</f>
        <v>0</v>
      </c>
      <c r="D82" s="16">
        <f>-PMT($B$7,Inputs!$C$3,C82,0,1)</f>
        <v>0</v>
      </c>
      <c r="E82" s="16">
        <f>Inputs!$C$4*D82</f>
        <v>0</v>
      </c>
      <c r="F82" s="16">
        <f>-PV($B$7,Inputs!$C$3-($A$22-$A82+1),D82+E82,0,1)</f>
        <v>0</v>
      </c>
      <c r="G82" s="16">
        <f t="shared" si="134"/>
        <v>0.93466251467393369</v>
      </c>
      <c r="I82" s="11">
        <v>2028</v>
      </c>
      <c r="J82" s="17">
        <f t="shared" ref="J82:N82" si="153">J67</f>
        <v>435</v>
      </c>
      <c r="K82" s="17">
        <f t="shared" si="153"/>
        <v>62</v>
      </c>
      <c r="L82" s="16">
        <f t="shared" si="153"/>
        <v>6.5319122323749745</v>
      </c>
      <c r="M82" s="16">
        <f t="shared" si="153"/>
        <v>0.35014640864039898</v>
      </c>
      <c r="N82" s="16">
        <f t="shared" si="153"/>
        <v>0</v>
      </c>
      <c r="O82" s="16">
        <f t="shared" si="126"/>
        <v>6.8820586410153739</v>
      </c>
      <c r="P82" s="16">
        <f>-PV($B$7,Inputs!$C$3-($A$22-$A82+1), AVERAGE('Option 1A'!$O$80:$O$82)*$B82/$B$53,0,1)</f>
        <v>0</v>
      </c>
      <c r="Q82" s="16">
        <f t="shared" si="127"/>
        <v>6.8820586410153739</v>
      </c>
      <c r="S82" s="11">
        <v>2028</v>
      </c>
      <c r="T82" s="17">
        <f t="shared" ref="T82:X82" si="154">T67</f>
        <v>176</v>
      </c>
      <c r="U82" s="17">
        <f t="shared" si="154"/>
        <v>25</v>
      </c>
      <c r="V82" s="16">
        <f t="shared" si="154"/>
        <v>2.5851335755270308</v>
      </c>
      <c r="W82" s="16">
        <f t="shared" si="154"/>
        <v>0.14084007420893138</v>
      </c>
      <c r="X82" s="16">
        <f t="shared" si="154"/>
        <v>0</v>
      </c>
      <c r="Y82" s="16">
        <f t="shared" si="129"/>
        <v>2.7259736497359621</v>
      </c>
      <c r="Z82" s="16">
        <f>-PV($B$7,Inputs!$C$3-($A$22-$A82+1), AVERAGE('Option 1A'!$Y$80:$Y$82)*$B82/$B$53,0,1)</f>
        <v>0</v>
      </c>
      <c r="AA82" s="16">
        <f t="shared" si="130"/>
        <v>2.7259736497359621</v>
      </c>
      <c r="AC82" s="11">
        <v>2028</v>
      </c>
      <c r="AD82" s="17">
        <f t="shared" ref="AD82:AH82" si="155">AD67</f>
        <v>1207</v>
      </c>
      <c r="AE82" s="17">
        <f t="shared" si="155"/>
        <v>170</v>
      </c>
      <c r="AF82" s="16">
        <f t="shared" si="155"/>
        <v>15.425187255728945</v>
      </c>
      <c r="AG82" s="16">
        <f t="shared" si="155"/>
        <v>0.80763458400656374</v>
      </c>
      <c r="AH82" s="16">
        <f t="shared" si="155"/>
        <v>0</v>
      </c>
      <c r="AI82" s="16">
        <f t="shared" si="132"/>
        <v>16.232821839735507</v>
      </c>
      <c r="AJ82" s="16">
        <f>-PV($B$7,Inputs!$C$3-($A$22-$A82+1), AVERAGE('Option 1A'!$AI$80:$AI$82)*$B82/$B$53,0,1)</f>
        <v>0</v>
      </c>
      <c r="AK82" s="16">
        <f t="shared" si="133"/>
        <v>16.232821839735507</v>
      </c>
    </row>
    <row r="83" spans="1:37" ht="16.5" thickTop="1" thickBot="1" x14ac:dyDescent="0.3">
      <c r="A83" s="11" t="s">
        <v>42</v>
      </c>
      <c r="B83" s="17">
        <f>SUM(B74:B82)</f>
        <v>300</v>
      </c>
      <c r="C83" s="16">
        <f>SUM(C74:C82)</f>
        <v>13.369999999999997</v>
      </c>
      <c r="D83" s="16">
        <f>SUM(D74:D82)</f>
        <v>0.91633579869993498</v>
      </c>
      <c r="E83" s="16">
        <f>SUM(E74:E82)</f>
        <v>1.8326715973998702E-2</v>
      </c>
      <c r="F83" s="16">
        <f>SUM(F74:F82)</f>
        <v>12.102567034476293</v>
      </c>
      <c r="G83" s="16">
        <f>F83</f>
        <v>12.102567034476293</v>
      </c>
      <c r="I83" s="11" t="s">
        <v>42</v>
      </c>
      <c r="J83" s="17">
        <f t="shared" ref="J83:P83" si="156">SUM(J74:J82)</f>
        <v>1948</v>
      </c>
      <c r="K83" s="17">
        <f t="shared" si="156"/>
        <v>279</v>
      </c>
      <c r="L83" s="17">
        <f t="shared" si="156"/>
        <v>29.127333913529309</v>
      </c>
      <c r="M83" s="17">
        <f t="shared" si="156"/>
        <v>1.5778043289182817</v>
      </c>
      <c r="N83" s="17">
        <f t="shared" si="156"/>
        <v>0</v>
      </c>
      <c r="O83" s="17">
        <f t="shared" si="156"/>
        <v>30.705138242447592</v>
      </c>
      <c r="P83" s="16">
        <f t="shared" si="156"/>
        <v>78.784858180148518</v>
      </c>
      <c r="Q83" s="16">
        <f>P83</f>
        <v>78.784858180148518</v>
      </c>
      <c r="S83" s="11"/>
      <c r="T83" s="17">
        <f t="shared" ref="T83:Z83" si="157">SUM(T74:T82)</f>
        <v>1081</v>
      </c>
      <c r="U83" s="17">
        <f t="shared" si="157"/>
        <v>155</v>
      </c>
      <c r="V83" s="17">
        <f t="shared" si="157"/>
        <v>15.911516079367141</v>
      </c>
      <c r="W83" s="17">
        <f t="shared" si="157"/>
        <v>0.87146129655453441</v>
      </c>
      <c r="X83" s="17">
        <f t="shared" si="157"/>
        <v>0</v>
      </c>
      <c r="Y83" s="17">
        <f t="shared" si="157"/>
        <v>16.782977375921675</v>
      </c>
      <c r="Z83" s="16">
        <f t="shared" si="157"/>
        <v>35.57226756422773</v>
      </c>
      <c r="AA83" s="16">
        <f>Z83</f>
        <v>35.57226756422773</v>
      </c>
      <c r="AC83" s="11"/>
      <c r="AD83" s="17">
        <f t="shared" ref="AD83:AJ83" si="158">SUM(AD74:AD82)</f>
        <v>5343</v>
      </c>
      <c r="AE83" s="17">
        <f t="shared" si="158"/>
        <v>756</v>
      </c>
      <c r="AF83" s="17">
        <f t="shared" si="158"/>
        <v>72.522659042552235</v>
      </c>
      <c r="AG83" s="17">
        <f t="shared" si="158"/>
        <v>3.8343855646286529</v>
      </c>
      <c r="AH83" s="17">
        <f t="shared" si="158"/>
        <v>0</v>
      </c>
      <c r="AI83" s="17">
        <f t="shared" si="158"/>
        <v>76.357044607180882</v>
      </c>
      <c r="AJ83" s="16">
        <f t="shared" si="158"/>
        <v>195.20781510096452</v>
      </c>
      <c r="AK83" s="16">
        <f>AJ83</f>
        <v>195.20781510096452</v>
      </c>
    </row>
    <row r="84" spans="1:37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92A0-A5E0-4ED8-A608-6FB279405926}">
  <dimension ref="A1:AK84"/>
  <sheetViews>
    <sheetView workbookViewId="0"/>
  </sheetViews>
  <sheetFormatPr defaultRowHeight="15" x14ac:dyDescent="0.25"/>
  <cols>
    <col min="1" max="1" width="11.5703125" customWidth="1"/>
    <col min="2" max="2" width="11" bestFit="1" customWidth="1"/>
    <col min="3" max="3" width="9.42578125" bestFit="1" customWidth="1"/>
    <col min="9" max="17" width="10.5703125" customWidth="1"/>
  </cols>
  <sheetData>
    <row r="1" spans="1:37" ht="46.5" thickTop="1" thickBot="1" x14ac:dyDescent="0.3">
      <c r="D1" s="10" t="s">
        <v>35</v>
      </c>
      <c r="E1" s="10" t="s">
        <v>73</v>
      </c>
      <c r="F1" s="10" t="s">
        <v>36</v>
      </c>
      <c r="G1" s="10" t="s">
        <v>36</v>
      </c>
      <c r="H1" s="10" t="s">
        <v>36</v>
      </c>
      <c r="I1" s="10" t="s">
        <v>36</v>
      </c>
      <c r="J1" s="10" t="s">
        <v>36</v>
      </c>
      <c r="K1" s="10" t="s">
        <v>36</v>
      </c>
    </row>
    <row r="2" spans="1:37" ht="46.5" customHeight="1" thickTop="1" thickBot="1" x14ac:dyDescent="0.3">
      <c r="A2" s="10" t="s">
        <v>29</v>
      </c>
      <c r="B2" s="10" t="s">
        <v>1</v>
      </c>
      <c r="C2" s="10" t="s">
        <v>6</v>
      </c>
      <c r="D2" s="10" t="s">
        <v>37</v>
      </c>
      <c r="E2" s="10" t="s">
        <v>74</v>
      </c>
      <c r="F2" s="10" t="s">
        <v>12</v>
      </c>
      <c r="G2" s="10" t="s">
        <v>13</v>
      </c>
      <c r="H2" s="10" t="s">
        <v>14</v>
      </c>
      <c r="I2" s="10" t="s">
        <v>9</v>
      </c>
      <c r="J2" s="10" t="s">
        <v>10</v>
      </c>
      <c r="K2" s="10" t="s">
        <v>11</v>
      </c>
    </row>
    <row r="3" spans="1:37" ht="46.5" customHeight="1" thickTop="1" thickBot="1" x14ac:dyDescent="0.3">
      <c r="A3" s="11" t="s">
        <v>30</v>
      </c>
      <c r="B3" s="12">
        <f>Inputs!C2</f>
        <v>0.06</v>
      </c>
      <c r="C3" s="13">
        <v>1</v>
      </c>
      <c r="D3" s="16">
        <f>SUM(C23)</f>
        <v>25.4</v>
      </c>
      <c r="E3" s="16">
        <f>G13</f>
        <v>21.470919199982863</v>
      </c>
      <c r="F3" s="16">
        <f>Q13-G13</f>
        <v>53.049169638834826</v>
      </c>
      <c r="G3" s="16">
        <f>AA13-G13</f>
        <v>15.097952236292851</v>
      </c>
      <c r="H3" s="16">
        <f>AK13-E3</f>
        <v>165.42842520500716</v>
      </c>
      <c r="I3" s="15">
        <f>$F3*Inputs!$C$12+$G3*Inputs!$C$13+$H3*Inputs!$C$14</f>
        <v>71.656179179742423</v>
      </c>
      <c r="J3" s="25">
        <f>$F3*Inputs!$D$12+$G3*Inputs!$D$13+$H3*Inputs!$D$14</f>
        <v>62.168374829106924</v>
      </c>
      <c r="K3" s="25">
        <f>$F3*Inputs!$E$12+$G3*Inputs!$E$13+$H3*Inputs!$E$14</f>
        <v>99.750993071285507</v>
      </c>
      <c r="M3" s="18"/>
    </row>
    <row r="4" spans="1:37" ht="46.5" customHeight="1" thickTop="1" thickBot="1" x14ac:dyDescent="0.3">
      <c r="A4" s="11" t="s">
        <v>31</v>
      </c>
      <c r="B4" s="12">
        <f>Inputs!D8</f>
        <v>8.5000000000000006E-2</v>
      </c>
      <c r="C4" s="13">
        <f>C3</f>
        <v>1</v>
      </c>
      <c r="D4" s="16">
        <f>D3</f>
        <v>25.4</v>
      </c>
      <c r="E4" s="16">
        <f>G28</f>
        <v>19.929740880180582</v>
      </c>
      <c r="F4" s="16">
        <f>Q28-G28</f>
        <v>33.649636735223751</v>
      </c>
      <c r="G4" s="16">
        <f>AA28-G28</f>
        <v>6.8495177113822372</v>
      </c>
      <c r="H4" s="16">
        <f>AK28-G28</f>
        <v>114.48814850345434</v>
      </c>
      <c r="I4" s="25">
        <f>$F4*Inputs!$C$12+$G4*Inputs!$C$13+$H4*Inputs!$C$14</f>
        <v>47.159234921321016</v>
      </c>
      <c r="J4" s="25">
        <f>$F4*Inputs!$D$12+$G4*Inputs!$D$13+$H4*Inputs!$D$14</f>
        <v>40.459205165360643</v>
      </c>
      <c r="K4" s="25">
        <f>$F4*Inputs!$E$12+$G4*Inputs!$E$13+$H4*Inputs!$E$14</f>
        <v>67.368862863378666</v>
      </c>
    </row>
    <row r="5" spans="1:37" ht="46.5" customHeight="1" thickTop="1" thickBot="1" x14ac:dyDescent="0.3">
      <c r="A5" s="11" t="s">
        <v>32</v>
      </c>
      <c r="B5" s="12">
        <f>Inputs!C8</f>
        <v>3.5000000000000003E-2</v>
      </c>
      <c r="C5" s="13">
        <f>C4</f>
        <v>1</v>
      </c>
      <c r="D5" s="16">
        <f>D4</f>
        <v>25.4</v>
      </c>
      <c r="E5" s="16">
        <f>G43</f>
        <v>23.181615344974769</v>
      </c>
      <c r="F5" s="16">
        <f>Q43-G43</f>
        <v>84.902169834644596</v>
      </c>
      <c r="G5" s="16">
        <f>AA43-G43</f>
        <v>28.963382898533556</v>
      </c>
      <c r="H5" s="16">
        <f>AK43-G43</f>
        <v>247.7443033959371</v>
      </c>
      <c r="I5" s="25">
        <f>$F5*Inputs!$C$12+$G5*Inputs!$C$13+$H5*Inputs!$C$14</f>
        <v>111.62800649093995</v>
      </c>
      <c r="J5" s="25">
        <f>$F5*Inputs!$D$12+$G5*Inputs!$D$13+$H5*Inputs!$D$14</f>
        <v>97.643309756912203</v>
      </c>
      <c r="K5" s="25">
        <f>$F5*Inputs!$E$12+$G5*Inputs!$E$13+$H5*Inputs!$E$14</f>
        <v>152.33853988126307</v>
      </c>
    </row>
    <row r="6" spans="1:37" ht="46.5" customHeight="1" thickTop="1" thickBot="1" x14ac:dyDescent="0.3">
      <c r="A6" s="11" t="s">
        <v>33</v>
      </c>
      <c r="B6" s="12">
        <f>B3</f>
        <v>0.06</v>
      </c>
      <c r="C6" s="13">
        <f>Inputs!D7</f>
        <v>1.3</v>
      </c>
      <c r="D6" s="16">
        <f t="shared" ref="D6:D7" si="0">D5</f>
        <v>25.4</v>
      </c>
      <c r="E6" s="16">
        <f>G58</f>
        <v>27.912194959977718</v>
      </c>
      <c r="F6" s="16">
        <f>Q58-G58</f>
        <v>46.607893878839967</v>
      </c>
      <c r="G6" s="16">
        <f>AA58-G58</f>
        <v>8.6566764762979957</v>
      </c>
      <c r="H6" s="16">
        <f>AK58-G58</f>
        <v>158.98714944501231</v>
      </c>
      <c r="I6" s="25">
        <f>$F6*Inputs!$C$12+$G6*Inputs!$C$13+$H6*Inputs!$C$14</f>
        <v>65.214903419747557</v>
      </c>
      <c r="J6" s="25">
        <f>$F6*Inputs!$D$12+$G6*Inputs!$D$13+$H6*Inputs!$D$14</f>
        <v>55.727099069112064</v>
      </c>
      <c r="K6" s="25">
        <f>$F6*Inputs!$E$12+$G6*Inputs!$E$13+$H6*Inputs!$E$14</f>
        <v>93.30971731129064</v>
      </c>
    </row>
    <row r="7" spans="1:37" ht="46.5" customHeight="1" thickTop="1" thickBot="1" x14ac:dyDescent="0.3">
      <c r="A7" s="11" t="s">
        <v>34</v>
      </c>
      <c r="B7" s="12">
        <f>B3</f>
        <v>0.06</v>
      </c>
      <c r="C7" s="13">
        <f>Inputs!C7</f>
        <v>0.7</v>
      </c>
      <c r="D7" s="16">
        <f t="shared" si="0"/>
        <v>25.4</v>
      </c>
      <c r="E7" s="16">
        <f>G73</f>
        <v>15.029643439987998</v>
      </c>
      <c r="F7" s="16">
        <f>Q73-G73</f>
        <v>59.490445398829685</v>
      </c>
      <c r="G7" s="16">
        <f>AA73-G73</f>
        <v>21.539227996287714</v>
      </c>
      <c r="H7" s="16">
        <f>AK73-G73</f>
        <v>171.86970096500201</v>
      </c>
      <c r="I7" s="25">
        <f>$F7*Inputs!$C$12+$G7*Inputs!$C$13+$H7*Inputs!$C$14</f>
        <v>78.097454939737275</v>
      </c>
      <c r="J7" s="25">
        <f>$F7*Inputs!$D$12+$G7*Inputs!$D$13+$H7*Inputs!$D$14</f>
        <v>68.60965058910179</v>
      </c>
      <c r="K7" s="25">
        <f>$F7*Inputs!$E$12+$G7*Inputs!$E$13+$H7*Inputs!$E$14</f>
        <v>106.19226883128036</v>
      </c>
    </row>
    <row r="8" spans="1:37" ht="15.75" thickTop="1" x14ac:dyDescent="0.25"/>
    <row r="9" spans="1:37" ht="15.75" thickBot="1" x14ac:dyDescent="0.3">
      <c r="AA9" s="18"/>
      <c r="AB9" s="19"/>
    </row>
    <row r="10" spans="1:37" ht="16.5" thickTop="1" thickBot="1" x14ac:dyDescent="0.3">
      <c r="A10" s="1" t="s">
        <v>30</v>
      </c>
      <c r="AA10" s="19"/>
      <c r="AK10" s="19"/>
    </row>
    <row r="11" spans="1:37" ht="31.5" thickTop="1" thickBot="1" x14ac:dyDescent="0.3">
      <c r="I11" s="1" t="s">
        <v>38</v>
      </c>
      <c r="J11" s="1" t="s">
        <v>12</v>
      </c>
      <c r="L11" s="14"/>
      <c r="M11" s="14"/>
      <c r="S11" s="1" t="s">
        <v>38</v>
      </c>
      <c r="T11" s="1" t="s">
        <v>39</v>
      </c>
      <c r="V11" s="14"/>
      <c r="W11" s="14"/>
      <c r="AA11" s="19"/>
      <c r="AC11" s="1" t="s">
        <v>38</v>
      </c>
      <c r="AD11" s="1" t="s">
        <v>40</v>
      </c>
      <c r="AF11" s="14"/>
      <c r="AG11" s="14"/>
      <c r="AK11" s="19"/>
    </row>
    <row r="12" spans="1:37" ht="64.5" customHeight="1" thickTop="1" thickBot="1" x14ac:dyDescent="0.3">
      <c r="A12" s="1" t="s">
        <v>41</v>
      </c>
      <c r="B12" s="1" t="s">
        <v>44</v>
      </c>
      <c r="C12" s="1" t="s">
        <v>45</v>
      </c>
      <c r="D12" s="1" t="s">
        <v>54</v>
      </c>
      <c r="E12" s="1" t="s">
        <v>46</v>
      </c>
      <c r="F12" s="1" t="s">
        <v>47</v>
      </c>
      <c r="G12" s="1" t="s">
        <v>48</v>
      </c>
      <c r="I12" s="1" t="s">
        <v>38</v>
      </c>
      <c r="J12" s="10" t="s">
        <v>56</v>
      </c>
      <c r="K12" s="10" t="s">
        <v>57</v>
      </c>
      <c r="L12" s="10" t="s">
        <v>49</v>
      </c>
      <c r="M12" s="10" t="s">
        <v>50</v>
      </c>
      <c r="N12" s="1" t="s">
        <v>72</v>
      </c>
      <c r="O12" s="1" t="s">
        <v>51</v>
      </c>
      <c r="P12" s="1" t="s">
        <v>52</v>
      </c>
      <c r="Q12" s="1" t="s">
        <v>53</v>
      </c>
      <c r="S12" s="1" t="s">
        <v>38</v>
      </c>
      <c r="T12" s="10" t="s">
        <v>56</v>
      </c>
      <c r="U12" s="10" t="s">
        <v>57</v>
      </c>
      <c r="V12" s="10" t="s">
        <v>49</v>
      </c>
      <c r="W12" s="10" t="s">
        <v>50</v>
      </c>
      <c r="X12" s="1" t="s">
        <v>72</v>
      </c>
      <c r="Y12" s="1" t="s">
        <v>51</v>
      </c>
      <c r="Z12" s="1" t="s">
        <v>52</v>
      </c>
      <c r="AA12" s="1" t="s">
        <v>53</v>
      </c>
      <c r="AC12" s="1" t="s">
        <v>38</v>
      </c>
      <c r="AD12" s="10" t="s">
        <v>56</v>
      </c>
      <c r="AE12" s="10" t="s">
        <v>57</v>
      </c>
      <c r="AF12" s="10" t="s">
        <v>49</v>
      </c>
      <c r="AG12" s="10" t="s">
        <v>50</v>
      </c>
      <c r="AH12" s="1" t="s">
        <v>72</v>
      </c>
      <c r="AI12" s="1" t="s">
        <v>51</v>
      </c>
      <c r="AJ12" s="1" t="s">
        <v>52</v>
      </c>
      <c r="AK12" s="1" t="s">
        <v>53</v>
      </c>
    </row>
    <row r="13" spans="1:37" ht="16.5" thickTop="1" thickBot="1" x14ac:dyDescent="0.3">
      <c r="A13" s="11" t="s">
        <v>43</v>
      </c>
      <c r="B13" s="15"/>
      <c r="C13" s="15"/>
      <c r="D13" s="15"/>
      <c r="E13" s="15"/>
      <c r="F13" s="15"/>
      <c r="G13" s="15">
        <f>NPV($B$3,G14:G23)</f>
        <v>21.470919199982863</v>
      </c>
      <c r="I13" s="11" t="s">
        <v>43</v>
      </c>
      <c r="J13" s="15"/>
      <c r="K13" s="15"/>
      <c r="L13" s="15"/>
      <c r="M13" s="15"/>
      <c r="N13" s="15"/>
      <c r="O13" s="15"/>
      <c r="P13" s="15"/>
      <c r="Q13" s="15">
        <f>NPV($B$3,Q14:Q23)</f>
        <v>74.520088838817685</v>
      </c>
      <c r="S13" s="11" t="s">
        <v>43</v>
      </c>
      <c r="T13" s="15"/>
      <c r="U13" s="15"/>
      <c r="V13" s="15"/>
      <c r="W13" s="15"/>
      <c r="X13" s="15"/>
      <c r="Y13" s="15"/>
      <c r="Z13" s="15"/>
      <c r="AA13" s="15">
        <f>NPV($B$3,AA14:AA23)</f>
        <v>36.568871436275714</v>
      </c>
      <c r="AC13" s="11" t="s">
        <v>43</v>
      </c>
      <c r="AD13" s="15"/>
      <c r="AE13" s="15"/>
      <c r="AF13" s="15"/>
      <c r="AG13" s="15"/>
      <c r="AH13" s="15"/>
      <c r="AI13" s="15"/>
      <c r="AJ13" s="15"/>
      <c r="AK13" s="15">
        <f>NPV($B$3,AK14:AK23)</f>
        <v>186.89934440499002</v>
      </c>
    </row>
    <row r="14" spans="1:37" ht="16.5" thickTop="1" thickBot="1" x14ac:dyDescent="0.3">
      <c r="A14" s="11">
        <v>2020</v>
      </c>
      <c r="B14" s="17">
        <f>SUMIF(Inputs!$D$21:$D$24,'Option 1B'!$A14,Inputs!E$21:E$24)</f>
        <v>0</v>
      </c>
      <c r="C14" s="16">
        <f>SUMIF(Inputs!$D$21:$D$24,'Option 1B'!$A14,Inputs!F$21:F$24)*$C$3</f>
        <v>0</v>
      </c>
      <c r="D14" s="16">
        <f>-PMT($B$3,Inputs!$C$3,C14,0,1)</f>
        <v>0</v>
      </c>
      <c r="E14" s="16">
        <f>Inputs!$C$4*D14</f>
        <v>0</v>
      </c>
      <c r="F14" s="16">
        <f>-PV($B$3,Inputs!$C$3-($A$22-$A14+1),D14+E14,0,1)</f>
        <v>0</v>
      </c>
      <c r="G14" s="16">
        <f>E14+D14</f>
        <v>0</v>
      </c>
      <c r="I14" s="11">
        <v>2020</v>
      </c>
      <c r="J14" s="17">
        <v>0</v>
      </c>
      <c r="K14" s="17">
        <v>0</v>
      </c>
      <c r="L14" s="16">
        <v>0</v>
      </c>
      <c r="M14" s="16">
        <v>0</v>
      </c>
      <c r="N14" s="16">
        <v>0</v>
      </c>
      <c r="O14" s="16">
        <f>L14+M14+N14</f>
        <v>0</v>
      </c>
      <c r="P14" s="16">
        <f>-PV($B$3,Inputs!$C$3-($A$22-$A14+1), AVERAGE('Option 1B'!$O$20:$O$22)*$B14/$B$23,0,1)</f>
        <v>0</v>
      </c>
      <c r="Q14" s="16">
        <f>O14</f>
        <v>0</v>
      </c>
      <c r="S14" s="11">
        <v>2020</v>
      </c>
      <c r="T14" s="17">
        <v>0</v>
      </c>
      <c r="U14" s="17">
        <v>0</v>
      </c>
      <c r="V14" s="16">
        <v>0</v>
      </c>
      <c r="W14" s="16">
        <v>0</v>
      </c>
      <c r="X14" s="16">
        <v>0</v>
      </c>
      <c r="Y14" s="16">
        <f>V14+W14+X14</f>
        <v>0</v>
      </c>
      <c r="Z14" s="16">
        <f>-PV($B$3,Inputs!$C$3-($A$22-$A14+1), AVERAGE('Option 1B'!$Y$20:$Y$22)*$B14/$B$23,0,1)</f>
        <v>0</v>
      </c>
      <c r="AA14" s="16">
        <f>Y14</f>
        <v>0</v>
      </c>
      <c r="AC14" s="11">
        <v>2020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f>AF14+AG14+AH14</f>
        <v>0</v>
      </c>
      <c r="AJ14" s="16">
        <f>-PV($B$3,Inputs!$C$3-($A$22-$A14+1), AVERAGE('Option 1B'!$AI$20:$AI$22)*$B14/$B$23,0,1)</f>
        <v>0</v>
      </c>
      <c r="AK14" s="16">
        <f>AI14</f>
        <v>0</v>
      </c>
    </row>
    <row r="15" spans="1:37" ht="16.5" thickTop="1" thickBot="1" x14ac:dyDescent="0.3">
      <c r="A15" s="11">
        <v>2021</v>
      </c>
      <c r="B15" s="17">
        <f>SUMIF(Inputs!$D$21:$D$24,'Option 1B'!$A15,Inputs!E$21:E$24)</f>
        <v>100</v>
      </c>
      <c r="C15" s="16">
        <f>SUMIF(Inputs!$D$21:$D$24,'Option 1B'!$A15,Inputs!F$21:F$24)*$C$3</f>
        <v>6.4</v>
      </c>
      <c r="D15" s="16">
        <f>-PMT($B$3,Inputs!$C$3,C15,0,1)</f>
        <v>0.43863493729839831</v>
      </c>
      <c r="E15" s="16">
        <f>Inputs!$C$4*D15</f>
        <v>8.7726987459679669E-3</v>
      </c>
      <c r="F15" s="16">
        <f>-PV($B$3,Inputs!$C$3-($A$22-$A15+1),D15+E15,0,1)</f>
        <v>5.7107453474196204</v>
      </c>
      <c r="G15" s="16">
        <f>D15+E15+G14</f>
        <v>0.44740763604436629</v>
      </c>
      <c r="I15" s="11">
        <v>2021</v>
      </c>
      <c r="J15" s="17">
        <v>58</v>
      </c>
      <c r="K15" s="17">
        <v>9</v>
      </c>
      <c r="L15" s="16">
        <v>0.84078725137157462</v>
      </c>
      <c r="M15" s="16">
        <v>4.7245529299886811E-2</v>
      </c>
      <c r="N15" s="16">
        <v>0</v>
      </c>
      <c r="O15" s="16">
        <f t="shared" ref="O15:O22" si="1">L15+M15+N15</f>
        <v>0.88803278067146141</v>
      </c>
      <c r="P15" s="16">
        <f>-PV($B$3,Inputs!$C$3-($A$22-$A15+1), AVERAGE('Option 1B'!$O$20:$O$22)*$B15/$B$23,0,1)</f>
        <v>22.362937541536731</v>
      </c>
      <c r="Q15" s="16">
        <f t="shared" ref="Q15:Q22" si="2">O15</f>
        <v>0.88803278067146141</v>
      </c>
      <c r="S15" s="11">
        <v>2021</v>
      </c>
      <c r="T15" s="17">
        <v>51</v>
      </c>
      <c r="U15" s="17">
        <v>8</v>
      </c>
      <c r="V15" s="16">
        <v>0.73204675730030633</v>
      </c>
      <c r="W15" s="16">
        <v>4.1080968451841039E-2</v>
      </c>
      <c r="X15" s="16">
        <v>0</v>
      </c>
      <c r="Y15" s="16">
        <f t="shared" ref="Y15:Y22" si="3">V15+W15+X15</f>
        <v>0.77312772575214739</v>
      </c>
      <c r="Z15" s="16">
        <f>-PV($B$3,Inputs!$C$3-($A$22-$A15+1), AVERAGE('Option 1B'!$Y$20:$Y$22)*$B15/$B$23,0,1)</f>
        <v>10.194657705557502</v>
      </c>
      <c r="AA15" s="16">
        <f t="shared" ref="AA15:AA22" si="4">Y15</f>
        <v>0.77312772575214739</v>
      </c>
      <c r="AC15" s="11">
        <v>2021</v>
      </c>
      <c r="AD15" s="17">
        <v>59</v>
      </c>
      <c r="AE15" s="17">
        <v>8</v>
      </c>
      <c r="AF15" s="16">
        <v>0.75139101523257368</v>
      </c>
      <c r="AG15" s="16">
        <v>4.2687627270174895E-2</v>
      </c>
      <c r="AH15" s="16">
        <v>0</v>
      </c>
      <c r="AI15" s="16">
        <f t="shared" ref="AI15:AI22" si="5">AF15+AG15+AH15</f>
        <v>0.79407864250274862</v>
      </c>
      <c r="AJ15" s="16">
        <f>-PV($B$3,Inputs!$C$3-($A$22-$A15+1), AVERAGE('Option 1B'!$AI$20:$AI$22)*$B15/$B$23,0,1)</f>
        <v>55.82552568744466</v>
      </c>
      <c r="AK15" s="16">
        <f t="shared" ref="AK15:AK22" si="6">AI15</f>
        <v>0.79407864250274862</v>
      </c>
    </row>
    <row r="16" spans="1:37" ht="16.5" thickTop="1" thickBot="1" x14ac:dyDescent="0.3">
      <c r="A16" s="11">
        <v>2022</v>
      </c>
      <c r="B16" s="17">
        <f>SUMIF(Inputs!$D$21:$D$24,'Option 1B'!$A16,Inputs!E$21:E$24)</f>
        <v>100</v>
      </c>
      <c r="C16" s="16">
        <f>SUMIF(Inputs!$D$21:$D$24,'Option 1B'!$A16,Inputs!F$21:F$24)*$C$3</f>
        <v>6.4</v>
      </c>
      <c r="D16" s="16">
        <f>-PMT($B$3,Inputs!$C$3,C16,0,1)</f>
        <v>0.43863493729839831</v>
      </c>
      <c r="E16" s="16">
        <f>Inputs!$C$4*D16</f>
        <v>8.7726987459679669E-3</v>
      </c>
      <c r="F16" s="16">
        <f>-PV($B$3,Inputs!$C$3-($A$22-$A16+1),D16+E16,0,1)</f>
        <v>5.8349032468175936</v>
      </c>
      <c r="G16" s="16">
        <f t="shared" ref="G16:G22" si="7">D16+E16+G15</f>
        <v>0.89481527208873257</v>
      </c>
      <c r="I16" s="11">
        <v>2022</v>
      </c>
      <c r="J16" s="17">
        <v>106</v>
      </c>
      <c r="K16" s="17">
        <v>15</v>
      </c>
      <c r="L16" s="16">
        <v>1.2315726987971356</v>
      </c>
      <c r="M16" s="16">
        <v>6.9033768821020525E-2</v>
      </c>
      <c r="N16" s="16">
        <v>0</v>
      </c>
      <c r="O16" s="16">
        <f t="shared" si="1"/>
        <v>1.3006064676181561</v>
      </c>
      <c r="P16" s="16">
        <f>-PV($B$3,Inputs!$C$3-($A$22-$A16+1), AVERAGE('Option 1B'!$O$20:$O$22)*$B16/$B$23,0,1)</f>
        <v>22.849132456668055</v>
      </c>
      <c r="Q16" s="16">
        <f t="shared" si="2"/>
        <v>1.3006064676181561</v>
      </c>
      <c r="S16" s="11">
        <v>2022</v>
      </c>
      <c r="T16" s="17">
        <v>73</v>
      </c>
      <c r="U16" s="17">
        <v>10</v>
      </c>
      <c r="V16" s="16">
        <v>0.99000729533228327</v>
      </c>
      <c r="W16" s="16">
        <v>5.5498276007567793E-2</v>
      </c>
      <c r="X16" s="16">
        <v>0</v>
      </c>
      <c r="Y16" s="16">
        <f t="shared" si="3"/>
        <v>1.0455055713398511</v>
      </c>
      <c r="Z16" s="16">
        <f>-PV($B$3,Inputs!$C$3-($A$22-$A16+1), AVERAGE('Option 1B'!$Y$20:$Y$22)*$B16/$B$23,0,1)</f>
        <v>10.416300802701606</v>
      </c>
      <c r="AA16" s="16">
        <f t="shared" si="4"/>
        <v>1.0455055713398511</v>
      </c>
      <c r="AC16" s="11">
        <v>2022</v>
      </c>
      <c r="AD16" s="17">
        <v>170</v>
      </c>
      <c r="AE16" s="17">
        <v>25</v>
      </c>
      <c r="AF16" s="16">
        <v>2.202936832557937</v>
      </c>
      <c r="AG16" s="16">
        <v>0.12332529878945404</v>
      </c>
      <c r="AH16" s="16">
        <v>0</v>
      </c>
      <c r="AI16" s="16">
        <f t="shared" si="5"/>
        <v>2.326262131347391</v>
      </c>
      <c r="AJ16" s="16">
        <f>-PV($B$3,Inputs!$C$3-($A$22-$A16+1), AVERAGE('Option 1B'!$AI$20:$AI$22)*$B16/$B$23,0,1)</f>
        <v>57.039234158138861</v>
      </c>
      <c r="AK16" s="16">
        <f t="shared" si="6"/>
        <v>2.326262131347391</v>
      </c>
    </row>
    <row r="17" spans="1:37" ht="16.5" thickTop="1" thickBot="1" x14ac:dyDescent="0.3">
      <c r="A17" s="11">
        <v>2023</v>
      </c>
      <c r="B17" s="17">
        <f>SUMIF(Inputs!$D$21:$D$24,'Option 1B'!$A17,Inputs!E$21:E$24)</f>
        <v>200</v>
      </c>
      <c r="C17" s="16">
        <f>SUMIF(Inputs!$D$21:$D$24,'Option 1B'!$A17,Inputs!F$21:F$24)*$C$3</f>
        <v>12.6</v>
      </c>
      <c r="D17" s="16">
        <f>-PMT($B$3,Inputs!$C$3,C17,0,1)</f>
        <v>0.86356253280622153</v>
      </c>
      <c r="E17" s="16">
        <f>Inputs!$C$4*D17</f>
        <v>1.7271250656124431E-2</v>
      </c>
      <c r="F17" s="16">
        <f>-PV($B$3,Inputs!$C$3-($A$22-$A17+1),D17+E17,0,1)</f>
        <v>11.718065639285113</v>
      </c>
      <c r="G17" s="16">
        <f t="shared" si="7"/>
        <v>1.7756490555510784</v>
      </c>
      <c r="I17" s="11">
        <v>2023</v>
      </c>
      <c r="J17" s="17">
        <v>160</v>
      </c>
      <c r="K17" s="17">
        <v>23</v>
      </c>
      <c r="L17" s="16">
        <v>2.5368399760655875</v>
      </c>
      <c r="M17" s="16">
        <v>0.14066812000661466</v>
      </c>
      <c r="N17" s="16">
        <v>0</v>
      </c>
      <c r="O17" s="16">
        <f t="shared" si="1"/>
        <v>2.6775080960722022</v>
      </c>
      <c r="P17" s="16">
        <f>-PV($B$3,Inputs!$C$3-($A$22-$A17+1), AVERAGE('Option 1B'!$O$20:$O$22)*$B17/$B$23,0,1)</f>
        <v>46.615613809810299</v>
      </c>
      <c r="Q17" s="16">
        <f t="shared" si="2"/>
        <v>2.6775080960722022</v>
      </c>
      <c r="S17" s="11">
        <v>2023</v>
      </c>
      <c r="T17" s="17">
        <v>114</v>
      </c>
      <c r="U17" s="17">
        <v>17</v>
      </c>
      <c r="V17" s="16">
        <v>1.6460542133816414</v>
      </c>
      <c r="W17" s="16">
        <v>9.1498864772122906E-2</v>
      </c>
      <c r="X17" s="16">
        <v>0</v>
      </c>
      <c r="Y17" s="16">
        <f t="shared" si="3"/>
        <v>1.7375530781537643</v>
      </c>
      <c r="Z17" s="16">
        <f>-PV($B$3,Inputs!$C$3-($A$22-$A17+1), AVERAGE('Option 1B'!$Y$20:$Y$22)*$B17/$B$23,0,1)</f>
        <v>21.250796128316619</v>
      </c>
      <c r="AA17" s="16">
        <f t="shared" si="4"/>
        <v>1.7375530781537643</v>
      </c>
      <c r="AC17" s="11">
        <v>2023</v>
      </c>
      <c r="AD17" s="17">
        <v>502</v>
      </c>
      <c r="AE17" s="17">
        <v>71</v>
      </c>
      <c r="AF17" s="16">
        <v>6.8465904998206852</v>
      </c>
      <c r="AG17" s="16">
        <v>0.37352001755843545</v>
      </c>
      <c r="AH17" s="16">
        <v>0</v>
      </c>
      <c r="AI17" s="16">
        <f t="shared" si="5"/>
        <v>7.2201105173791209</v>
      </c>
      <c r="AJ17" s="16">
        <f>-PV($B$3,Inputs!$C$3-($A$22-$A17+1), AVERAGE('Option 1B'!$AI$20:$AI$22)*$B17/$B$23,0,1)</f>
        <v>116.36848429871959</v>
      </c>
      <c r="AK17" s="16">
        <f t="shared" si="6"/>
        <v>7.2201105173791209</v>
      </c>
    </row>
    <row r="18" spans="1:37" ht="16.5" thickTop="1" thickBot="1" x14ac:dyDescent="0.3">
      <c r="A18" s="11">
        <v>2024</v>
      </c>
      <c r="B18" s="17">
        <f>SUMIF(Inputs!$D$21:$D$24,'Option 1B'!$A18,Inputs!E$21:E$24)</f>
        <v>0</v>
      </c>
      <c r="C18" s="16">
        <f>SUMIF(Inputs!$D$21:$D$24,'Option 1B'!$A18,Inputs!F$21:F$24)*$C$3</f>
        <v>0</v>
      </c>
      <c r="D18" s="16">
        <f>-PMT($B$3,Inputs!$C$3,C18,0,1)</f>
        <v>0</v>
      </c>
      <c r="E18" s="16">
        <f>Inputs!$C$4*D18</f>
        <v>0</v>
      </c>
      <c r="F18" s="16">
        <f>-PV($B$3,Inputs!$C$3-($A$22-$A18+1),D18+E18,0,1)</f>
        <v>0</v>
      </c>
      <c r="G18" s="16">
        <f t="shared" si="7"/>
        <v>1.7756490555510784</v>
      </c>
      <c r="I18" s="11">
        <v>2024</v>
      </c>
      <c r="J18" s="17">
        <v>237</v>
      </c>
      <c r="K18" s="17">
        <v>34</v>
      </c>
      <c r="L18" s="16">
        <v>3.8939711967516124</v>
      </c>
      <c r="M18" s="16">
        <v>0.21346861466810152</v>
      </c>
      <c r="N18" s="16">
        <v>0</v>
      </c>
      <c r="O18" s="16">
        <f t="shared" si="1"/>
        <v>4.1074398114197139</v>
      </c>
      <c r="P18" s="16">
        <f>-PV($B$3,Inputs!$C$3-($A$22-$A18+1), AVERAGE('Option 1B'!$O$20:$O$22)*$B18/$B$23,0,1)</f>
        <v>0</v>
      </c>
      <c r="Q18" s="16">
        <f t="shared" si="2"/>
        <v>4.1074398114197139</v>
      </c>
      <c r="S18" s="11">
        <v>2024</v>
      </c>
      <c r="T18" s="17">
        <v>181</v>
      </c>
      <c r="U18" s="17">
        <v>25</v>
      </c>
      <c r="V18" s="16">
        <v>2.6869336449428238</v>
      </c>
      <c r="W18" s="16">
        <v>0.14773338222462803</v>
      </c>
      <c r="X18" s="16">
        <v>0</v>
      </c>
      <c r="Y18" s="16">
        <f t="shared" si="3"/>
        <v>2.8346670271674519</v>
      </c>
      <c r="Z18" s="16">
        <f>-PV($B$3,Inputs!$C$3-($A$22-$A18+1), AVERAGE('Option 1B'!$Y$20:$Y$22)*$B18/$B$23,0,1)</f>
        <v>0</v>
      </c>
      <c r="AA18" s="16">
        <f t="shared" si="4"/>
        <v>2.8346670271674519</v>
      </c>
      <c r="AC18" s="11">
        <v>2024</v>
      </c>
      <c r="AD18" s="17">
        <v>762</v>
      </c>
      <c r="AE18" s="17">
        <v>108</v>
      </c>
      <c r="AF18" s="16">
        <v>10.910745529874186</v>
      </c>
      <c r="AG18" s="16">
        <v>0.58014241458817384</v>
      </c>
      <c r="AH18" s="16">
        <v>0</v>
      </c>
      <c r="AI18" s="16">
        <f t="shared" si="5"/>
        <v>11.49088794446236</v>
      </c>
      <c r="AJ18" s="16">
        <f>-PV($B$3,Inputs!$C$3-($A$22-$A18+1), AVERAGE('Option 1B'!$AI$20:$AI$22)*$B18/$B$23,0,1)</f>
        <v>0</v>
      </c>
      <c r="AK18" s="16">
        <f t="shared" si="6"/>
        <v>11.49088794446236</v>
      </c>
    </row>
    <row r="19" spans="1:37" ht="16.5" thickTop="1" thickBot="1" x14ac:dyDescent="0.3">
      <c r="A19" s="11">
        <v>2025</v>
      </c>
      <c r="B19" s="17">
        <f>SUMIF(Inputs!$D$21:$D$24,'Option 1B'!$A19,Inputs!E$21:E$24)</f>
        <v>0</v>
      </c>
      <c r="C19" s="16">
        <f>SUMIF(Inputs!$D$21:$D$24,'Option 1B'!$A19,Inputs!F$21:F$24)*$C$3</f>
        <v>0</v>
      </c>
      <c r="D19" s="16">
        <f>-PMT($B$3,Inputs!$C$3,C19,0,1)</f>
        <v>0</v>
      </c>
      <c r="E19" s="16">
        <f>Inputs!$C$4*D19</f>
        <v>0</v>
      </c>
      <c r="F19" s="16">
        <f>-PV($B$3,Inputs!$C$3-($A$22-$A19+1),D19+E19,0,1)</f>
        <v>0</v>
      </c>
      <c r="G19" s="16">
        <f t="shared" si="7"/>
        <v>1.7756490555510784</v>
      </c>
      <c r="I19" s="11">
        <v>2025</v>
      </c>
      <c r="J19" s="17">
        <v>244</v>
      </c>
      <c r="K19" s="17">
        <v>35</v>
      </c>
      <c r="L19" s="16">
        <v>4.0871709827410232</v>
      </c>
      <c r="M19" s="16">
        <v>0.22047235289932465</v>
      </c>
      <c r="N19" s="16">
        <v>0</v>
      </c>
      <c r="O19" s="16">
        <f t="shared" si="1"/>
        <v>4.3076433356403481</v>
      </c>
      <c r="P19" s="16">
        <f>-PV($B$3,Inputs!$C$3-($A$22-$A19+1), AVERAGE('Option 1B'!$O$20:$O$22)*$B19/$B$23,0,1)</f>
        <v>0</v>
      </c>
      <c r="Q19" s="16">
        <f t="shared" si="2"/>
        <v>4.3076433356403481</v>
      </c>
      <c r="S19" s="11">
        <v>2025</v>
      </c>
      <c r="T19" s="17">
        <v>191</v>
      </c>
      <c r="U19" s="17">
        <v>26</v>
      </c>
      <c r="V19" s="16">
        <v>2.8357779640290501</v>
      </c>
      <c r="W19" s="16">
        <v>0.14875317506372332</v>
      </c>
      <c r="X19" s="16">
        <v>0</v>
      </c>
      <c r="Y19" s="16">
        <f t="shared" si="3"/>
        <v>2.9845311390927733</v>
      </c>
      <c r="Z19" s="16">
        <f>-PV($B$3,Inputs!$C$3-($A$22-$A19+1), AVERAGE('Option 1B'!$Y$20:$Y$22)*$B19/$B$23,0,1)</f>
        <v>0</v>
      </c>
      <c r="AA19" s="16">
        <f t="shared" si="4"/>
        <v>2.9845311390927733</v>
      </c>
      <c r="AC19" s="11">
        <v>2025</v>
      </c>
      <c r="AD19" s="17">
        <v>844</v>
      </c>
      <c r="AE19" s="17">
        <v>120</v>
      </c>
      <c r="AF19" s="16">
        <v>12.195109612048551</v>
      </c>
      <c r="AG19" s="16">
        <v>0.64196982146890191</v>
      </c>
      <c r="AH19" s="16">
        <v>0</v>
      </c>
      <c r="AI19" s="16">
        <f t="shared" si="5"/>
        <v>12.837079433517452</v>
      </c>
      <c r="AJ19" s="16">
        <f>-PV($B$3,Inputs!$C$3-($A$22-$A19+1), AVERAGE('Option 1B'!$AI$20:$AI$22)*$B19/$B$23,0,1)</f>
        <v>0</v>
      </c>
      <c r="AK19" s="16">
        <f t="shared" si="6"/>
        <v>12.837079433517452</v>
      </c>
    </row>
    <row r="20" spans="1:37" ht="16.5" thickTop="1" thickBot="1" x14ac:dyDescent="0.3">
      <c r="A20" s="11">
        <v>2026</v>
      </c>
      <c r="B20" s="17">
        <f>SUMIF(Inputs!$D$21:$D$24,'Option 1B'!$A20,Inputs!E$21:E$24)</f>
        <v>0</v>
      </c>
      <c r="C20" s="16">
        <f>SUMIF(Inputs!$D$21:$D$24,'Option 1B'!$A20,Inputs!F$21:F$24)*$C$3</f>
        <v>0</v>
      </c>
      <c r="D20" s="16">
        <f>-PMT($B$3,Inputs!$C$3,C20,0,1)</f>
        <v>0</v>
      </c>
      <c r="E20" s="16">
        <f>Inputs!$C$4*D20</f>
        <v>0</v>
      </c>
      <c r="F20" s="16">
        <f>-PV($B$3,Inputs!$C$3-($A$22-$A20+1),D20+E20,0,1)</f>
        <v>0</v>
      </c>
      <c r="G20" s="16">
        <f t="shared" si="7"/>
        <v>1.7756490555510784</v>
      </c>
      <c r="I20" s="11">
        <v>2026</v>
      </c>
      <c r="J20" s="17">
        <v>321</v>
      </c>
      <c r="K20" s="17">
        <v>45</v>
      </c>
      <c r="L20" s="16">
        <v>5.7652078110827434</v>
      </c>
      <c r="M20" s="16">
        <v>0.3094461966774652</v>
      </c>
      <c r="N20" s="16">
        <v>0</v>
      </c>
      <c r="O20" s="16">
        <f t="shared" si="1"/>
        <v>6.0746540077602083</v>
      </c>
      <c r="P20" s="16">
        <f>-PV($B$3,Inputs!$C$3-($A$22-$A20+1), AVERAGE('Option 1B'!$O$20:$O$22)*$B20/$B$23,0,1)</f>
        <v>0</v>
      </c>
      <c r="Q20" s="16">
        <f t="shared" si="2"/>
        <v>6.0746540077602083</v>
      </c>
      <c r="S20" s="11">
        <v>2026</v>
      </c>
      <c r="T20" s="17">
        <v>206</v>
      </c>
      <c r="U20" s="17">
        <v>30</v>
      </c>
      <c r="V20" s="16">
        <v>3.2255038577697248</v>
      </c>
      <c r="W20" s="16">
        <v>0.17470155826967881</v>
      </c>
      <c r="X20" s="16">
        <v>0</v>
      </c>
      <c r="Y20" s="16">
        <f t="shared" si="3"/>
        <v>3.4002054160394035</v>
      </c>
      <c r="Z20" s="16">
        <f>-PV($B$3,Inputs!$C$3-($A$22-$A20+1), AVERAGE('Option 1B'!$Y$20:$Y$22)*$B20/$B$23,0,1)</f>
        <v>0</v>
      </c>
      <c r="AA20" s="16">
        <f t="shared" si="4"/>
        <v>3.4002054160394035</v>
      </c>
      <c r="AC20" s="11">
        <v>2026</v>
      </c>
      <c r="AD20" s="17">
        <v>1080</v>
      </c>
      <c r="AE20" s="17">
        <v>153</v>
      </c>
      <c r="AF20" s="16">
        <v>15.645221519665887</v>
      </c>
      <c r="AG20" s="16">
        <v>0.81994889277277871</v>
      </c>
      <c r="AH20" s="16">
        <v>0</v>
      </c>
      <c r="AI20" s="16">
        <f t="shared" si="5"/>
        <v>16.465170412438667</v>
      </c>
      <c r="AJ20" s="16">
        <f>-PV($B$3,Inputs!$C$3-($A$22-$A20+1), AVERAGE('Option 1B'!$AI$20:$AI$22)*$B20/$B$23,0,1)</f>
        <v>0</v>
      </c>
      <c r="AK20" s="16">
        <f t="shared" si="6"/>
        <v>16.465170412438667</v>
      </c>
    </row>
    <row r="21" spans="1:37" ht="16.5" thickTop="1" thickBot="1" x14ac:dyDescent="0.3">
      <c r="A21" s="11">
        <v>2027</v>
      </c>
      <c r="B21" s="17">
        <f>SUMIF(Inputs!$D$21:$D$24,'Option 1B'!$A21,Inputs!E$21:E$24)</f>
        <v>0</v>
      </c>
      <c r="C21" s="16">
        <f>SUMIF(Inputs!$D$21:$D$24,'Option 1B'!$A21,Inputs!F$21:F$24)*$C$3</f>
        <v>0</v>
      </c>
      <c r="D21" s="16">
        <f>-PMT($B$3,Inputs!$C$3,C21,0,1)</f>
        <v>0</v>
      </c>
      <c r="E21" s="16">
        <f>Inputs!$C$4*D21</f>
        <v>0</v>
      </c>
      <c r="F21" s="16">
        <f>-PV($B$3,Inputs!$C$3-($A$22-$A21+1),D21+E21,0,1)</f>
        <v>0</v>
      </c>
      <c r="G21" s="16">
        <f t="shared" si="7"/>
        <v>1.7756490555510784</v>
      </c>
      <c r="I21" s="11">
        <v>2027</v>
      </c>
      <c r="J21" s="17">
        <v>387</v>
      </c>
      <c r="K21" s="17">
        <v>56</v>
      </c>
      <c r="L21" s="16">
        <v>6.5766192600822135</v>
      </c>
      <c r="M21" s="16">
        <v>0.35350579042778818</v>
      </c>
      <c r="N21" s="16">
        <v>0</v>
      </c>
      <c r="O21" s="16">
        <f t="shared" si="1"/>
        <v>6.9301250505100018</v>
      </c>
      <c r="P21" s="16">
        <f>-PV($B$3,Inputs!$C$3-($A$22-$A21+1), AVERAGE('Option 1B'!$O$20:$O$22)*$B21/$B$23,0,1)</f>
        <v>0</v>
      </c>
      <c r="Q21" s="16">
        <f t="shared" si="2"/>
        <v>6.9301250505100018</v>
      </c>
      <c r="S21" s="11">
        <v>2027</v>
      </c>
      <c r="T21" s="17">
        <v>200</v>
      </c>
      <c r="U21" s="17">
        <v>29</v>
      </c>
      <c r="V21" s="16">
        <v>2.8660329216782028</v>
      </c>
      <c r="W21" s="16">
        <v>0.15613004308104159</v>
      </c>
      <c r="X21" s="16">
        <v>0</v>
      </c>
      <c r="Y21" s="16">
        <f t="shared" si="3"/>
        <v>3.0221629647592443</v>
      </c>
      <c r="Z21" s="16">
        <f>-PV($B$3,Inputs!$C$3-($A$22-$A21+1), AVERAGE('Option 1B'!$Y$20:$Y$22)*$B21/$B$23,0,1)</f>
        <v>0</v>
      </c>
      <c r="AA21" s="16">
        <f t="shared" si="4"/>
        <v>3.0221629647592443</v>
      </c>
      <c r="AC21" s="11">
        <v>2027</v>
      </c>
      <c r="AD21" s="17">
        <v>1282</v>
      </c>
      <c r="AE21" s="17">
        <v>181</v>
      </c>
      <c r="AF21" s="16">
        <v>16.368106940076402</v>
      </c>
      <c r="AG21" s="16">
        <v>0.86152319756790641</v>
      </c>
      <c r="AH21" s="16">
        <v>0</v>
      </c>
      <c r="AI21" s="16">
        <f t="shared" si="5"/>
        <v>17.229630137644307</v>
      </c>
      <c r="AJ21" s="16">
        <f>-PV($B$3,Inputs!$C$3-($A$22-$A21+1), AVERAGE('Option 1B'!$AI$20:$AI$22)*$B21/$B$23,0,1)</f>
        <v>0</v>
      </c>
      <c r="AK21" s="16">
        <f t="shared" si="6"/>
        <v>17.229630137644307</v>
      </c>
    </row>
    <row r="22" spans="1:37" ht="16.5" thickTop="1" thickBot="1" x14ac:dyDescent="0.3">
      <c r="A22" s="11">
        <v>2028</v>
      </c>
      <c r="B22" s="17">
        <f>SUMIF(Inputs!$D$21:$D$24,'Option 1B'!$A22,Inputs!E$21:E$24)</f>
        <v>0</v>
      </c>
      <c r="C22" s="16">
        <f>SUMIF(Inputs!$D$21:$D$24,'Option 1B'!$A22,Inputs!F$21:F$24)*$C$3</f>
        <v>0</v>
      </c>
      <c r="D22" s="16">
        <f>-PMT($B$3,Inputs!$C$3,C22,0,1)</f>
        <v>0</v>
      </c>
      <c r="E22" s="16">
        <f>Inputs!$C$4*D22</f>
        <v>0</v>
      </c>
      <c r="F22" s="16">
        <f>-PV($B$3,Inputs!$C$3-($A$22-$A22+1),D22+E22,0,1)</f>
        <v>0</v>
      </c>
      <c r="G22" s="16">
        <f t="shared" si="7"/>
        <v>1.7756490555510784</v>
      </c>
      <c r="I22" s="11">
        <v>2028</v>
      </c>
      <c r="J22" s="17">
        <v>435</v>
      </c>
      <c r="K22" s="17">
        <v>62</v>
      </c>
      <c r="L22" s="16">
        <v>7.6112177677032884</v>
      </c>
      <c r="M22" s="16">
        <v>0.40826199513673078</v>
      </c>
      <c r="N22" s="16">
        <v>0</v>
      </c>
      <c r="O22" s="16">
        <f t="shared" si="1"/>
        <v>8.0194797628400192</v>
      </c>
      <c r="P22" s="16">
        <f>-PV($B$3,Inputs!$C$3-($A$22-$A22+1), AVERAGE('Option 1B'!$O$20:$O$22)*$B22/$B$23,0,1)</f>
        <v>0</v>
      </c>
      <c r="Q22" s="16">
        <f t="shared" si="2"/>
        <v>8.0194797628400192</v>
      </c>
      <c r="S22" s="11">
        <v>2028</v>
      </c>
      <c r="T22" s="17">
        <v>205</v>
      </c>
      <c r="U22" s="17">
        <v>29</v>
      </c>
      <c r="V22" s="16">
        <v>2.9989419507783199</v>
      </c>
      <c r="W22" s="16">
        <v>0.16307999264418491</v>
      </c>
      <c r="X22" s="16">
        <v>0</v>
      </c>
      <c r="Y22" s="16">
        <f t="shared" si="3"/>
        <v>3.1620219434225048</v>
      </c>
      <c r="Z22" s="16">
        <f>-PV($B$3,Inputs!$C$3-($A$22-$A22+1), AVERAGE('Option 1B'!$Y$20:$Y$22)*$B22/$B$23,0,1)</f>
        <v>0</v>
      </c>
      <c r="AA22" s="16">
        <f t="shared" si="4"/>
        <v>3.1620219434225048</v>
      </c>
      <c r="AC22" s="11">
        <v>2028</v>
      </c>
      <c r="AD22" s="17">
        <v>1396</v>
      </c>
      <c r="AE22" s="17">
        <v>197</v>
      </c>
      <c r="AF22" s="16">
        <v>17.852918218890824</v>
      </c>
      <c r="AG22" s="16">
        <v>0.93600787460205592</v>
      </c>
      <c r="AH22" s="16">
        <v>0</v>
      </c>
      <c r="AI22" s="16">
        <f t="shared" si="5"/>
        <v>18.788926093492879</v>
      </c>
      <c r="AJ22" s="16">
        <f>-PV($B$3,Inputs!$C$3-($A$22-$A22+1), AVERAGE('Option 1B'!$AI$20:$AI$22)*$B22/$B$23,0,1)</f>
        <v>0</v>
      </c>
      <c r="AK22" s="16">
        <f t="shared" si="6"/>
        <v>18.788926093492879</v>
      </c>
    </row>
    <row r="23" spans="1:37" ht="16.5" thickTop="1" thickBot="1" x14ac:dyDescent="0.3">
      <c r="A23" s="11" t="s">
        <v>42</v>
      </c>
      <c r="B23" s="17">
        <f>SUM(B14:B22)</f>
        <v>400</v>
      </c>
      <c r="C23" s="16">
        <f>SUM(C14:C22)</f>
        <v>25.4</v>
      </c>
      <c r="D23" s="16">
        <f>SUM(D14:D22)</f>
        <v>1.7408324074030181</v>
      </c>
      <c r="E23" s="16">
        <f>SUM(E14:E22)</f>
        <v>3.4816648148060361E-2</v>
      </c>
      <c r="F23" s="16">
        <f>SUM(F14:F22)</f>
        <v>23.263714233522329</v>
      </c>
      <c r="G23" s="16">
        <f>F23</f>
        <v>23.263714233522329</v>
      </c>
      <c r="I23" s="11" t="s">
        <v>42</v>
      </c>
      <c r="J23" s="17">
        <f t="shared" ref="J23:P23" si="8">SUM(J14:J22)</f>
        <v>1948</v>
      </c>
      <c r="K23" s="17">
        <f t="shared" si="8"/>
        <v>279</v>
      </c>
      <c r="L23" s="17">
        <f t="shared" si="8"/>
        <v>32.543386944595184</v>
      </c>
      <c r="M23" s="17">
        <f t="shared" si="8"/>
        <v>1.7621023679369325</v>
      </c>
      <c r="N23" s="17">
        <f t="shared" si="8"/>
        <v>0</v>
      </c>
      <c r="O23" s="17">
        <f t="shared" si="8"/>
        <v>34.30548931253211</v>
      </c>
      <c r="P23" s="16">
        <f t="shared" si="8"/>
        <v>91.827683808015081</v>
      </c>
      <c r="Q23" s="16">
        <f>P23</f>
        <v>91.827683808015081</v>
      </c>
      <c r="S23" s="11"/>
      <c r="T23" s="17">
        <f t="shared" ref="T23:Z23" si="9">SUM(T14:T22)</f>
        <v>1221</v>
      </c>
      <c r="U23" s="17">
        <f t="shared" si="9"/>
        <v>174</v>
      </c>
      <c r="V23" s="17">
        <f t="shared" si="9"/>
        <v>17.981298605212352</v>
      </c>
      <c r="W23" s="17">
        <f t="shared" si="9"/>
        <v>0.97847626051478842</v>
      </c>
      <c r="X23" s="17">
        <f t="shared" si="9"/>
        <v>0</v>
      </c>
      <c r="Y23" s="17">
        <f t="shared" si="9"/>
        <v>18.959774865727141</v>
      </c>
      <c r="Z23" s="16">
        <f t="shared" si="9"/>
        <v>41.861754636575725</v>
      </c>
      <c r="AA23" s="16">
        <f>Z23</f>
        <v>41.861754636575725</v>
      </c>
      <c r="AC23" s="11"/>
      <c r="AD23" s="17">
        <f t="shared" ref="AD23:AJ23" si="10">SUM(AD14:AD22)</f>
        <v>6095</v>
      </c>
      <c r="AE23" s="17">
        <f t="shared" si="10"/>
        <v>863</v>
      </c>
      <c r="AF23" s="17">
        <f t="shared" si="10"/>
        <v>82.773020168167037</v>
      </c>
      <c r="AG23" s="17">
        <f t="shared" si="10"/>
        <v>4.3791251446178814</v>
      </c>
      <c r="AH23" s="17">
        <f t="shared" si="10"/>
        <v>0</v>
      </c>
      <c r="AI23" s="17">
        <f t="shared" si="10"/>
        <v>87.152145312784924</v>
      </c>
      <c r="AJ23" s="16">
        <f t="shared" si="10"/>
        <v>229.23324414430311</v>
      </c>
      <c r="AK23" s="16">
        <f>AJ23</f>
        <v>229.23324414430311</v>
      </c>
    </row>
    <row r="24" spans="1:37" ht="16.5" thickTop="1" thickBot="1" x14ac:dyDescent="0.3"/>
    <row r="25" spans="1:37" ht="46.5" thickTop="1" thickBot="1" x14ac:dyDescent="0.3">
      <c r="A25" s="1" t="s">
        <v>31</v>
      </c>
    </row>
    <row r="26" spans="1:37" ht="31.5" thickTop="1" thickBot="1" x14ac:dyDescent="0.3">
      <c r="I26" s="1" t="s">
        <v>38</v>
      </c>
      <c r="J26" s="1" t="s">
        <v>12</v>
      </c>
      <c r="L26" s="14"/>
      <c r="M26" s="14"/>
      <c r="S26" s="1" t="s">
        <v>38</v>
      </c>
      <c r="T26" s="1" t="s">
        <v>39</v>
      </c>
      <c r="V26" s="14"/>
      <c r="W26" s="14"/>
      <c r="AC26" s="1" t="s">
        <v>38</v>
      </c>
      <c r="AD26" s="1" t="s">
        <v>40</v>
      </c>
      <c r="AF26" s="14"/>
      <c r="AG26" s="14"/>
    </row>
    <row r="27" spans="1:37" ht="64.5" customHeight="1" thickTop="1" thickBot="1" x14ac:dyDescent="0.3">
      <c r="A27" s="1" t="s">
        <v>41</v>
      </c>
      <c r="B27" s="1" t="s">
        <v>44</v>
      </c>
      <c r="C27" s="1" t="s">
        <v>45</v>
      </c>
      <c r="D27" s="1" t="s">
        <v>54</v>
      </c>
      <c r="E27" s="1" t="s">
        <v>46</v>
      </c>
      <c r="F27" s="1" t="s">
        <v>47</v>
      </c>
      <c r="G27" s="1" t="s">
        <v>48</v>
      </c>
      <c r="I27" s="1" t="s">
        <v>38</v>
      </c>
      <c r="J27" s="10" t="s">
        <v>56</v>
      </c>
      <c r="K27" s="10" t="s">
        <v>57</v>
      </c>
      <c r="L27" s="10" t="s">
        <v>49</v>
      </c>
      <c r="M27" s="10" t="s">
        <v>50</v>
      </c>
      <c r="N27" s="1" t="s">
        <v>72</v>
      </c>
      <c r="O27" s="1" t="s">
        <v>51</v>
      </c>
      <c r="P27" s="1" t="s">
        <v>52</v>
      </c>
      <c r="Q27" s="1" t="s">
        <v>53</v>
      </c>
      <c r="S27" s="1" t="s">
        <v>38</v>
      </c>
      <c r="T27" s="10" t="s">
        <v>56</v>
      </c>
      <c r="U27" s="10" t="s">
        <v>57</v>
      </c>
      <c r="V27" s="10" t="s">
        <v>49</v>
      </c>
      <c r="W27" s="10" t="s">
        <v>50</v>
      </c>
      <c r="X27" s="1" t="s">
        <v>72</v>
      </c>
      <c r="Y27" s="1" t="s">
        <v>51</v>
      </c>
      <c r="Z27" s="1" t="s">
        <v>52</v>
      </c>
      <c r="AA27" s="1" t="s">
        <v>53</v>
      </c>
      <c r="AC27" s="1" t="s">
        <v>38</v>
      </c>
      <c r="AD27" s="10" t="s">
        <v>56</v>
      </c>
      <c r="AE27" s="10" t="s">
        <v>57</v>
      </c>
      <c r="AF27" s="10" t="s">
        <v>49</v>
      </c>
      <c r="AG27" s="10" t="s">
        <v>50</v>
      </c>
      <c r="AH27" s="1" t="s">
        <v>72</v>
      </c>
      <c r="AI27" s="1" t="s">
        <v>51</v>
      </c>
      <c r="AJ27" s="1" t="s">
        <v>52</v>
      </c>
      <c r="AK27" s="1" t="s">
        <v>53</v>
      </c>
    </row>
    <row r="28" spans="1:37" ht="16.5" thickTop="1" thickBot="1" x14ac:dyDescent="0.3">
      <c r="A28" s="11" t="s">
        <v>43</v>
      </c>
      <c r="B28" s="15"/>
      <c r="C28" s="15"/>
      <c r="D28" s="15"/>
      <c r="E28" s="15"/>
      <c r="F28" s="15"/>
      <c r="G28" s="15">
        <f>NPV($B$4,G29:G38)</f>
        <v>19.929740880180582</v>
      </c>
      <c r="I28" s="11" t="s">
        <v>43</v>
      </c>
      <c r="J28" s="15"/>
      <c r="K28" s="15"/>
      <c r="L28" s="15"/>
      <c r="M28" s="15"/>
      <c r="N28" s="15"/>
      <c r="O28" s="15"/>
      <c r="P28" s="15"/>
      <c r="Q28" s="15">
        <f>NPV($B$4,Q29:Q38)</f>
        <v>53.579377615404333</v>
      </c>
      <c r="S28" s="11" t="s">
        <v>43</v>
      </c>
      <c r="T28" s="15"/>
      <c r="U28" s="15"/>
      <c r="V28" s="15"/>
      <c r="W28" s="15"/>
      <c r="X28" s="15"/>
      <c r="Y28" s="15"/>
      <c r="Z28" s="15"/>
      <c r="AA28" s="15">
        <f>NPV($B$4,AA29:AA38)</f>
        <v>26.779258591562819</v>
      </c>
      <c r="AC28" s="11" t="s">
        <v>43</v>
      </c>
      <c r="AD28" s="15"/>
      <c r="AE28" s="15"/>
      <c r="AF28" s="15"/>
      <c r="AG28" s="15"/>
      <c r="AH28" s="15"/>
      <c r="AI28" s="15"/>
      <c r="AJ28" s="15"/>
      <c r="AK28" s="15">
        <f>NPV($B$4,AK29:AK38)</f>
        <v>134.41788938363493</v>
      </c>
    </row>
    <row r="29" spans="1:37" ht="16.5" thickTop="1" thickBot="1" x14ac:dyDescent="0.3">
      <c r="A29" s="11">
        <v>2020</v>
      </c>
      <c r="B29" s="17">
        <f>SUMIF(Inputs!$D$21:$D$24,'Option 1B'!$A29,Inputs!E$21:E$24)</f>
        <v>0</v>
      </c>
      <c r="C29" s="16">
        <f>SUMIF(Inputs!$D$21:$D$24,'Option 1B'!$A29,Inputs!F$21:F$24)*$C$4</f>
        <v>0</v>
      </c>
      <c r="D29" s="16">
        <f>-PMT($B$4,Inputs!$C$3,C29,0,1)</f>
        <v>0</v>
      </c>
      <c r="E29" s="16">
        <f>Inputs!$C$4*D29</f>
        <v>0</v>
      </c>
      <c r="F29" s="16">
        <f>-PV($B$4,Inputs!$C$3-($A$22-$A29+1),D29+E29,0,1)</f>
        <v>0</v>
      </c>
      <c r="G29" s="16">
        <f>E29+D29</f>
        <v>0</v>
      </c>
      <c r="I29" s="11">
        <v>2020</v>
      </c>
      <c r="J29" s="17">
        <f>J14</f>
        <v>0</v>
      </c>
      <c r="K29" s="17">
        <f t="shared" ref="K29:N29" si="11">K14</f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>L29+M29+N29</f>
        <v>0</v>
      </c>
      <c r="P29" s="16">
        <f>-PV($B$4,Inputs!$C$3-($A$22-$A29+1), AVERAGE('Option 1B'!$O$35:$O$37)*$B29/$B$38,0,1)</f>
        <v>0</v>
      </c>
      <c r="Q29" s="16">
        <f>O29</f>
        <v>0</v>
      </c>
      <c r="S29" s="11">
        <v>2020</v>
      </c>
      <c r="T29" s="17">
        <f>T14</f>
        <v>0</v>
      </c>
      <c r="U29" s="17">
        <f t="shared" ref="U29:X29" si="12">U14</f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>V29+W29+X29</f>
        <v>0</v>
      </c>
      <c r="Z29" s="16">
        <f>-PV($B$4,Inputs!$C$3-($A$22-$A29+1), AVERAGE('Option 1B'!$Y$35:$Y$37)*$B29/$B$38,0,1)</f>
        <v>0</v>
      </c>
      <c r="AA29" s="16">
        <f>Y29</f>
        <v>0</v>
      </c>
      <c r="AC29" s="11">
        <v>2020</v>
      </c>
      <c r="AD29" s="17">
        <f>AD14</f>
        <v>0</v>
      </c>
      <c r="AE29" s="17">
        <f t="shared" ref="AE29:AH29" si="13">AE14</f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>AF29+AG29+AH29</f>
        <v>0</v>
      </c>
      <c r="AJ29" s="16">
        <f>-PV($B$4,Inputs!$C$3-($A$22-$A29+1), AVERAGE('Option 1B'!$AI$35:$AI$37)*$B29/$B$38,0,1)</f>
        <v>0</v>
      </c>
      <c r="AK29" s="16">
        <f>AI29</f>
        <v>0</v>
      </c>
    </row>
    <row r="30" spans="1:37" ht="16.5" thickTop="1" thickBot="1" x14ac:dyDescent="0.3">
      <c r="A30" s="11">
        <v>2021</v>
      </c>
      <c r="B30" s="17">
        <f>SUMIF(Inputs!$D$21:$D$24,'Option 1B'!$A30,Inputs!E$21:E$24)</f>
        <v>100</v>
      </c>
      <c r="C30" s="16">
        <f>SUMIF(Inputs!$D$21:$D$24,'Option 1B'!$A30,Inputs!F$21:F$24)*$C$4</f>
        <v>6.4</v>
      </c>
      <c r="D30" s="16">
        <f>-PMT($B$4,Inputs!$C$3,C30,0,1)</f>
        <v>0.54886975298812257</v>
      </c>
      <c r="E30" s="16">
        <f>Inputs!$C$4*D30</f>
        <v>1.0977395059762451E-2</v>
      </c>
      <c r="F30" s="16">
        <f>-PV($B$4,Inputs!$C$3-($A$22-$A30+1),D30+E30,0,1)</f>
        <v>5.9588048981193404</v>
      </c>
      <c r="G30" s="16">
        <f>D30+E30+G29</f>
        <v>0.55984714804788505</v>
      </c>
      <c r="I30" s="11">
        <v>2021</v>
      </c>
      <c r="J30" s="17">
        <f t="shared" ref="J30:N37" si="14">J15</f>
        <v>58</v>
      </c>
      <c r="K30" s="17">
        <f t="shared" si="14"/>
        <v>9</v>
      </c>
      <c r="L30" s="16">
        <f t="shared" si="14"/>
        <v>0.84078725137157462</v>
      </c>
      <c r="M30" s="16">
        <f t="shared" si="14"/>
        <v>4.7245529299886811E-2</v>
      </c>
      <c r="N30" s="16">
        <f t="shared" si="14"/>
        <v>0</v>
      </c>
      <c r="O30" s="16">
        <f t="shared" ref="O30:O37" si="15">L30+M30+N30</f>
        <v>0.88803278067146141</v>
      </c>
      <c r="P30" s="16">
        <f>-PV($B$4,Inputs!$C$3-($A$22-$A30+1), AVERAGE('Option 1B'!$O$35:$O$37)*$B30/$B$38,0,1)</f>
        <v>18.647866189815339</v>
      </c>
      <c r="Q30" s="16">
        <f t="shared" ref="Q30:Q37" si="16">O30</f>
        <v>0.88803278067146141</v>
      </c>
      <c r="S30" s="11">
        <v>2021</v>
      </c>
      <c r="T30" s="17">
        <f t="shared" ref="T30:X37" si="17">T15</f>
        <v>51</v>
      </c>
      <c r="U30" s="17">
        <f t="shared" si="17"/>
        <v>8</v>
      </c>
      <c r="V30" s="16">
        <f t="shared" si="17"/>
        <v>0.73204675730030633</v>
      </c>
      <c r="W30" s="16">
        <f t="shared" si="17"/>
        <v>4.1080968451841039E-2</v>
      </c>
      <c r="X30" s="16">
        <f t="shared" si="17"/>
        <v>0</v>
      </c>
      <c r="Y30" s="16">
        <f t="shared" ref="Y30:Y37" si="18">V30+W30+X30</f>
        <v>0.77312772575214739</v>
      </c>
      <c r="Z30" s="16">
        <f>-PV($B$4,Inputs!$C$3-($A$22-$A30+1), AVERAGE('Option 1B'!$Y$35:$Y$37)*$B30/$B$38,0,1)</f>
        <v>8.5010572690238035</v>
      </c>
      <c r="AA30" s="16">
        <f t="shared" ref="AA30:AA37" si="19">Y30</f>
        <v>0.77312772575214739</v>
      </c>
      <c r="AC30" s="11">
        <v>2021</v>
      </c>
      <c r="AD30" s="17">
        <f t="shared" ref="AD30:AH37" si="20">AD15</f>
        <v>59</v>
      </c>
      <c r="AE30" s="17">
        <f t="shared" si="20"/>
        <v>8</v>
      </c>
      <c r="AF30" s="16">
        <f t="shared" si="20"/>
        <v>0.75139101523257368</v>
      </c>
      <c r="AG30" s="16">
        <f t="shared" si="20"/>
        <v>4.2687627270174895E-2</v>
      </c>
      <c r="AH30" s="16">
        <f t="shared" si="20"/>
        <v>0</v>
      </c>
      <c r="AI30" s="16">
        <f t="shared" ref="AI30:AI37" si="21">AF30+AG30+AH30</f>
        <v>0.79407864250274862</v>
      </c>
      <c r="AJ30" s="16">
        <f>-PV($B$4,Inputs!$C$3-($A$22-$A30+1), AVERAGE('Option 1B'!$AI$35:$AI$37)*$B30/$B$38,0,1)</f>
        <v>46.551439454766275</v>
      </c>
      <c r="AK30" s="16">
        <f t="shared" ref="AK30:AK37" si="22">AI30</f>
        <v>0.79407864250274862</v>
      </c>
    </row>
    <row r="31" spans="1:37" ht="16.5" thickTop="1" thickBot="1" x14ac:dyDescent="0.3">
      <c r="A31" s="11">
        <v>2022</v>
      </c>
      <c r="B31" s="17">
        <f>SUMIF(Inputs!$D$21:$D$24,'Option 1B'!$A31,Inputs!E$21:E$24)</f>
        <v>100</v>
      </c>
      <c r="C31" s="16">
        <f>SUMIF(Inputs!$D$21:$D$24,'Option 1B'!$A31,Inputs!F$21:F$24)*$C$4</f>
        <v>6.4</v>
      </c>
      <c r="D31" s="16">
        <f>-PMT($B$4,Inputs!$C$3,C31,0,1)</f>
        <v>0.54886975298812257</v>
      </c>
      <c r="E31" s="16">
        <f>Inputs!$C$4*D31</f>
        <v>1.0977395059762451E-2</v>
      </c>
      <c r="F31" s="16">
        <f>-PV($B$4,Inputs!$C$3-($A$22-$A31+1),D31+E31,0,1)</f>
        <v>6.0518332292638659</v>
      </c>
      <c r="G31" s="16">
        <f t="shared" ref="G31:G37" si="23">D31+E31+G30</f>
        <v>1.1196942960957701</v>
      </c>
      <c r="I31" s="11">
        <v>2022</v>
      </c>
      <c r="J31" s="17">
        <f t="shared" si="14"/>
        <v>106</v>
      </c>
      <c r="K31" s="17">
        <f t="shared" si="14"/>
        <v>15</v>
      </c>
      <c r="L31" s="16">
        <f t="shared" si="14"/>
        <v>1.2315726987971356</v>
      </c>
      <c r="M31" s="16">
        <f t="shared" si="14"/>
        <v>6.9033768821020525E-2</v>
      </c>
      <c r="N31" s="16">
        <f t="shared" si="14"/>
        <v>0</v>
      </c>
      <c r="O31" s="16">
        <f t="shared" si="15"/>
        <v>1.3006064676181561</v>
      </c>
      <c r="P31" s="16">
        <f>-PV($B$4,Inputs!$C$3-($A$22-$A31+1), AVERAGE('Option 1B'!$O$35:$O$37)*$B31/$B$38,0,1)</f>
        <v>18.938995015260261</v>
      </c>
      <c r="Q31" s="16">
        <f t="shared" si="16"/>
        <v>1.3006064676181561</v>
      </c>
      <c r="S31" s="11">
        <v>2022</v>
      </c>
      <c r="T31" s="17">
        <f t="shared" si="17"/>
        <v>73</v>
      </c>
      <c r="U31" s="17">
        <f t="shared" si="17"/>
        <v>10</v>
      </c>
      <c r="V31" s="16">
        <f t="shared" si="17"/>
        <v>0.99000729533228327</v>
      </c>
      <c r="W31" s="16">
        <f t="shared" si="17"/>
        <v>5.5498276007567793E-2</v>
      </c>
      <c r="X31" s="16">
        <f t="shared" si="17"/>
        <v>0</v>
      </c>
      <c r="Y31" s="16">
        <f t="shared" si="18"/>
        <v>1.0455055713398511</v>
      </c>
      <c r="Z31" s="16">
        <f>-PV($B$4,Inputs!$C$3-($A$22-$A31+1), AVERAGE('Option 1B'!$Y$35:$Y$37)*$B31/$B$38,0,1)</f>
        <v>8.6337750176701658</v>
      </c>
      <c r="AA31" s="16">
        <f t="shared" si="19"/>
        <v>1.0455055713398511</v>
      </c>
      <c r="AC31" s="11">
        <v>2022</v>
      </c>
      <c r="AD31" s="17">
        <f t="shared" si="20"/>
        <v>170</v>
      </c>
      <c r="AE31" s="17">
        <f t="shared" si="20"/>
        <v>25</v>
      </c>
      <c r="AF31" s="16">
        <f t="shared" si="20"/>
        <v>2.202936832557937</v>
      </c>
      <c r="AG31" s="16">
        <f t="shared" si="20"/>
        <v>0.12332529878945404</v>
      </c>
      <c r="AH31" s="16">
        <f t="shared" si="20"/>
        <v>0</v>
      </c>
      <c r="AI31" s="16">
        <f t="shared" si="21"/>
        <v>2.326262131347391</v>
      </c>
      <c r="AJ31" s="16">
        <f>-PV($B$4,Inputs!$C$3-($A$22-$A31+1), AVERAGE('Option 1B'!$AI$35:$AI$37)*$B31/$B$38,0,1)</f>
        <v>47.278196379836793</v>
      </c>
      <c r="AK31" s="16">
        <f t="shared" si="22"/>
        <v>2.326262131347391</v>
      </c>
    </row>
    <row r="32" spans="1:37" ht="16.5" thickTop="1" thickBot="1" x14ac:dyDescent="0.3">
      <c r="A32" s="11">
        <v>2023</v>
      </c>
      <c r="B32" s="17">
        <f>SUMIF(Inputs!$D$21:$D$24,'Option 1B'!$A32,Inputs!E$21:E$24)</f>
        <v>200</v>
      </c>
      <c r="C32" s="16">
        <f>SUMIF(Inputs!$D$21:$D$24,'Option 1B'!$A32,Inputs!F$21:F$24)*$C$4</f>
        <v>12.6</v>
      </c>
      <c r="D32" s="16">
        <f>-PMT($B$4,Inputs!$C$3,C32,0,1)</f>
        <v>1.0805873261953662</v>
      </c>
      <c r="E32" s="16">
        <f>Inputs!$C$4*D32</f>
        <v>2.1611746523907325E-2</v>
      </c>
      <c r="F32" s="16">
        <f>-PV($B$4,Inputs!$C$3-($A$22-$A32+1),D32+E32,0,1)</f>
        <v>12.083348077431937</v>
      </c>
      <c r="G32" s="16">
        <f t="shared" si="23"/>
        <v>2.221893368815044</v>
      </c>
      <c r="I32" s="11">
        <v>2023</v>
      </c>
      <c r="J32" s="17">
        <f t="shared" si="14"/>
        <v>160</v>
      </c>
      <c r="K32" s="17">
        <f t="shared" si="14"/>
        <v>23</v>
      </c>
      <c r="L32" s="16">
        <f t="shared" si="14"/>
        <v>2.5368399760655875</v>
      </c>
      <c r="M32" s="16">
        <f t="shared" si="14"/>
        <v>0.14066812000661466</v>
      </c>
      <c r="N32" s="16">
        <f t="shared" si="14"/>
        <v>0</v>
      </c>
      <c r="O32" s="16">
        <f t="shared" si="15"/>
        <v>2.6775080960722022</v>
      </c>
      <c r="P32" s="16">
        <f>-PV($B$4,Inputs!$C$3-($A$22-$A32+1), AVERAGE('Option 1B'!$O$35:$O$37)*$B32/$B$38,0,1)</f>
        <v>38.414633026732382</v>
      </c>
      <c r="Q32" s="16">
        <f t="shared" si="16"/>
        <v>2.6775080960722022</v>
      </c>
      <c r="S32" s="11">
        <v>2023</v>
      </c>
      <c r="T32" s="17">
        <f t="shared" si="17"/>
        <v>114</v>
      </c>
      <c r="U32" s="17">
        <f t="shared" si="17"/>
        <v>17</v>
      </c>
      <c r="V32" s="16">
        <f t="shared" si="17"/>
        <v>1.6460542133816414</v>
      </c>
      <c r="W32" s="16">
        <f t="shared" si="17"/>
        <v>9.1498864772122906E-2</v>
      </c>
      <c r="X32" s="16">
        <f t="shared" si="17"/>
        <v>0</v>
      </c>
      <c r="Y32" s="16">
        <f t="shared" si="18"/>
        <v>1.7375530781537643</v>
      </c>
      <c r="Z32" s="16">
        <f>-PV($B$4,Inputs!$C$3-($A$22-$A32+1), AVERAGE('Option 1B'!$Y$35:$Y$37)*$B32/$B$38,0,1)</f>
        <v>17.512191046670043</v>
      </c>
      <c r="AA32" s="16">
        <f t="shared" si="19"/>
        <v>1.7375530781537643</v>
      </c>
      <c r="AC32" s="11">
        <v>2023</v>
      </c>
      <c r="AD32" s="17">
        <f t="shared" si="20"/>
        <v>502</v>
      </c>
      <c r="AE32" s="17">
        <f t="shared" si="20"/>
        <v>71</v>
      </c>
      <c r="AF32" s="16">
        <f t="shared" si="20"/>
        <v>6.8465904998206852</v>
      </c>
      <c r="AG32" s="16">
        <f t="shared" si="20"/>
        <v>0.37352001755843545</v>
      </c>
      <c r="AH32" s="16">
        <f t="shared" si="20"/>
        <v>0</v>
      </c>
      <c r="AI32" s="16">
        <f t="shared" si="21"/>
        <v>7.2201105173791209</v>
      </c>
      <c r="AJ32" s="16">
        <f>-PV($B$4,Inputs!$C$3-($A$22-$A32+1), AVERAGE('Option 1B'!$AI$35:$AI$37)*$B32/$B$38,0,1)</f>
        <v>95.896036861186076</v>
      </c>
      <c r="AK32" s="16">
        <f t="shared" si="22"/>
        <v>7.2201105173791209</v>
      </c>
    </row>
    <row r="33" spans="1:37" ht="16.5" thickTop="1" thickBot="1" x14ac:dyDescent="0.3">
      <c r="A33" s="11">
        <v>2024</v>
      </c>
      <c r="B33" s="17">
        <f>SUMIF(Inputs!$D$21:$D$24,'Option 1B'!$A33,Inputs!E$21:E$24)</f>
        <v>0</v>
      </c>
      <c r="C33" s="16">
        <f>SUMIF(Inputs!$D$21:$D$24,'Option 1B'!$A33,Inputs!F$21:F$24)*$C$4</f>
        <v>0</v>
      </c>
      <c r="D33" s="16">
        <f>-PMT($B$4,Inputs!$C$3,C33,0,1)</f>
        <v>0</v>
      </c>
      <c r="E33" s="16">
        <f>Inputs!$C$4*D33</f>
        <v>0</v>
      </c>
      <c r="F33" s="16">
        <f>-PV($B$4,Inputs!$C$3-($A$22-$A33+1),D33+E33,0,1)</f>
        <v>0</v>
      </c>
      <c r="G33" s="16">
        <f t="shared" si="23"/>
        <v>2.221893368815044</v>
      </c>
      <c r="I33" s="11">
        <v>2024</v>
      </c>
      <c r="J33" s="17">
        <f t="shared" si="14"/>
        <v>237</v>
      </c>
      <c r="K33" s="17">
        <f t="shared" si="14"/>
        <v>34</v>
      </c>
      <c r="L33" s="16">
        <f t="shared" si="14"/>
        <v>3.8939711967516124</v>
      </c>
      <c r="M33" s="16">
        <f t="shared" si="14"/>
        <v>0.21346861466810152</v>
      </c>
      <c r="N33" s="16">
        <f t="shared" si="14"/>
        <v>0</v>
      </c>
      <c r="O33" s="16">
        <f t="shared" si="15"/>
        <v>4.1074398114197139</v>
      </c>
      <c r="P33" s="16">
        <f>-PV($B$4,Inputs!$C$3-($A$22-$A33+1), AVERAGE('Option 1B'!$O$35:$O$37)*$B33/$B$38,0,1)</f>
        <v>0</v>
      </c>
      <c r="Q33" s="16">
        <f t="shared" si="16"/>
        <v>4.1074398114197139</v>
      </c>
      <c r="S33" s="11">
        <v>2024</v>
      </c>
      <c r="T33" s="17">
        <f t="shared" si="17"/>
        <v>181</v>
      </c>
      <c r="U33" s="17">
        <f t="shared" si="17"/>
        <v>25</v>
      </c>
      <c r="V33" s="16">
        <f t="shared" si="17"/>
        <v>2.6869336449428238</v>
      </c>
      <c r="W33" s="16">
        <f t="shared" si="17"/>
        <v>0.14773338222462803</v>
      </c>
      <c r="X33" s="16">
        <f t="shared" si="17"/>
        <v>0</v>
      </c>
      <c r="Y33" s="16">
        <f t="shared" si="18"/>
        <v>2.8346670271674519</v>
      </c>
      <c r="Z33" s="16">
        <f>-PV($B$4,Inputs!$C$3-($A$22-$A33+1), AVERAGE('Option 1B'!$Y$35:$Y$37)*$B33/$B$38,0,1)</f>
        <v>0</v>
      </c>
      <c r="AA33" s="16">
        <f t="shared" si="19"/>
        <v>2.8346670271674519</v>
      </c>
      <c r="AC33" s="11">
        <v>2024</v>
      </c>
      <c r="AD33" s="17">
        <f t="shared" si="20"/>
        <v>762</v>
      </c>
      <c r="AE33" s="17">
        <f t="shared" si="20"/>
        <v>108</v>
      </c>
      <c r="AF33" s="16">
        <f t="shared" si="20"/>
        <v>10.910745529874186</v>
      </c>
      <c r="AG33" s="16">
        <f t="shared" si="20"/>
        <v>0.58014241458817384</v>
      </c>
      <c r="AH33" s="16">
        <f t="shared" si="20"/>
        <v>0</v>
      </c>
      <c r="AI33" s="16">
        <f t="shared" si="21"/>
        <v>11.49088794446236</v>
      </c>
      <c r="AJ33" s="16">
        <f>-PV($B$4,Inputs!$C$3-($A$22-$A33+1), AVERAGE('Option 1B'!$AI$35:$AI$37)*$B33/$B$38,0,1)</f>
        <v>0</v>
      </c>
      <c r="AK33" s="16">
        <f t="shared" si="22"/>
        <v>11.49088794446236</v>
      </c>
    </row>
    <row r="34" spans="1:37" ht="16.5" thickTop="1" thickBot="1" x14ac:dyDescent="0.3">
      <c r="A34" s="11">
        <v>2025</v>
      </c>
      <c r="B34" s="17">
        <f>SUMIF(Inputs!$D$21:$D$24,'Option 1B'!$A34,Inputs!E$21:E$24)</f>
        <v>0</v>
      </c>
      <c r="C34" s="16">
        <f>SUMIF(Inputs!$D$21:$D$24,'Option 1B'!$A34,Inputs!F$21:F$24)*$C$4</f>
        <v>0</v>
      </c>
      <c r="D34" s="16">
        <f>-PMT($B$4,Inputs!$C$3,C34,0,1)</f>
        <v>0</v>
      </c>
      <c r="E34" s="16">
        <f>Inputs!$C$4*D34</f>
        <v>0</v>
      </c>
      <c r="F34" s="16">
        <f>-PV($B$4,Inputs!$C$3-($A$22-$A34+1),D34+E34,0,1)</f>
        <v>0</v>
      </c>
      <c r="G34" s="16">
        <f t="shared" si="23"/>
        <v>2.221893368815044</v>
      </c>
      <c r="I34" s="11">
        <v>2025</v>
      </c>
      <c r="J34" s="17">
        <f t="shared" si="14"/>
        <v>244</v>
      </c>
      <c r="K34" s="17">
        <f t="shared" si="14"/>
        <v>35</v>
      </c>
      <c r="L34" s="16">
        <f t="shared" si="14"/>
        <v>4.0871709827410232</v>
      </c>
      <c r="M34" s="16">
        <f t="shared" si="14"/>
        <v>0.22047235289932465</v>
      </c>
      <c r="N34" s="16">
        <f t="shared" si="14"/>
        <v>0</v>
      </c>
      <c r="O34" s="16">
        <f t="shared" si="15"/>
        <v>4.3076433356403481</v>
      </c>
      <c r="P34" s="16">
        <f>-PV($B$4,Inputs!$C$3-($A$22-$A34+1), AVERAGE('Option 1B'!$O$35:$O$37)*$B34/$B$38,0,1)</f>
        <v>0</v>
      </c>
      <c r="Q34" s="16">
        <f t="shared" si="16"/>
        <v>4.3076433356403481</v>
      </c>
      <c r="S34" s="11">
        <v>2025</v>
      </c>
      <c r="T34" s="17">
        <f t="shared" si="17"/>
        <v>191</v>
      </c>
      <c r="U34" s="17">
        <f t="shared" si="17"/>
        <v>26</v>
      </c>
      <c r="V34" s="16">
        <f t="shared" si="17"/>
        <v>2.8357779640290501</v>
      </c>
      <c r="W34" s="16">
        <f t="shared" si="17"/>
        <v>0.14875317506372332</v>
      </c>
      <c r="X34" s="16">
        <f t="shared" si="17"/>
        <v>0</v>
      </c>
      <c r="Y34" s="16">
        <f t="shared" si="18"/>
        <v>2.9845311390927733</v>
      </c>
      <c r="Z34" s="16">
        <f>-PV($B$4,Inputs!$C$3-($A$22-$A34+1), AVERAGE('Option 1B'!$Y$35:$Y$37)*$B34/$B$38,0,1)</f>
        <v>0</v>
      </c>
      <c r="AA34" s="16">
        <f t="shared" si="19"/>
        <v>2.9845311390927733</v>
      </c>
      <c r="AC34" s="11">
        <v>2025</v>
      </c>
      <c r="AD34" s="17">
        <f t="shared" si="20"/>
        <v>844</v>
      </c>
      <c r="AE34" s="17">
        <f t="shared" si="20"/>
        <v>120</v>
      </c>
      <c r="AF34" s="16">
        <f t="shared" si="20"/>
        <v>12.195109612048551</v>
      </c>
      <c r="AG34" s="16">
        <f t="shared" si="20"/>
        <v>0.64196982146890191</v>
      </c>
      <c r="AH34" s="16">
        <f t="shared" si="20"/>
        <v>0</v>
      </c>
      <c r="AI34" s="16">
        <f t="shared" si="21"/>
        <v>12.837079433517452</v>
      </c>
      <c r="AJ34" s="16">
        <f>-PV($B$4,Inputs!$C$3-($A$22-$A34+1), AVERAGE('Option 1B'!$AI$35:$AI$37)*$B34/$B$38,0,1)</f>
        <v>0</v>
      </c>
      <c r="AK34" s="16">
        <f t="shared" si="22"/>
        <v>12.837079433517452</v>
      </c>
    </row>
    <row r="35" spans="1:37" ht="16.5" thickTop="1" thickBot="1" x14ac:dyDescent="0.3">
      <c r="A35" s="11">
        <v>2026</v>
      </c>
      <c r="B35" s="17">
        <f>SUMIF(Inputs!$D$21:$D$24,'Option 1B'!$A35,Inputs!E$21:E$24)</f>
        <v>0</v>
      </c>
      <c r="C35" s="16">
        <f>SUMIF(Inputs!$D$21:$D$24,'Option 1B'!$A35,Inputs!F$21:F$24)*$C$4</f>
        <v>0</v>
      </c>
      <c r="D35" s="16">
        <f>-PMT($B$4,Inputs!$C$3,C35,0,1)</f>
        <v>0</v>
      </c>
      <c r="E35" s="16">
        <f>Inputs!$C$4*D35</f>
        <v>0</v>
      </c>
      <c r="F35" s="16">
        <f>-PV($B$4,Inputs!$C$3-($A$22-$A35+1),D35+E35,0,1)</f>
        <v>0</v>
      </c>
      <c r="G35" s="16">
        <f t="shared" si="23"/>
        <v>2.221893368815044</v>
      </c>
      <c r="I35" s="11">
        <v>2026</v>
      </c>
      <c r="J35" s="17">
        <f t="shared" si="14"/>
        <v>321</v>
      </c>
      <c r="K35" s="17">
        <f t="shared" si="14"/>
        <v>45</v>
      </c>
      <c r="L35" s="16">
        <f t="shared" si="14"/>
        <v>5.7652078110827434</v>
      </c>
      <c r="M35" s="16">
        <f t="shared" si="14"/>
        <v>0.3094461966774652</v>
      </c>
      <c r="N35" s="16">
        <f t="shared" si="14"/>
        <v>0</v>
      </c>
      <c r="O35" s="16">
        <f t="shared" si="15"/>
        <v>6.0746540077602083</v>
      </c>
      <c r="P35" s="16">
        <f>-PV($B$4,Inputs!$C$3-($A$22-$A35+1), AVERAGE('Option 1B'!$O$35:$O$37)*$B35/$B$38,0,1)</f>
        <v>0</v>
      </c>
      <c r="Q35" s="16">
        <f t="shared" si="16"/>
        <v>6.0746540077602083</v>
      </c>
      <c r="S35" s="11">
        <v>2026</v>
      </c>
      <c r="T35" s="17">
        <f t="shared" si="17"/>
        <v>206</v>
      </c>
      <c r="U35" s="17">
        <f t="shared" si="17"/>
        <v>30</v>
      </c>
      <c r="V35" s="16">
        <f t="shared" si="17"/>
        <v>3.2255038577697248</v>
      </c>
      <c r="W35" s="16">
        <f t="shared" si="17"/>
        <v>0.17470155826967881</v>
      </c>
      <c r="X35" s="16">
        <f t="shared" si="17"/>
        <v>0</v>
      </c>
      <c r="Y35" s="16">
        <f t="shared" si="18"/>
        <v>3.4002054160394035</v>
      </c>
      <c r="Z35" s="16">
        <f>-PV($B$4,Inputs!$C$3-($A$22-$A35+1), AVERAGE('Option 1B'!$Y$35:$Y$37)*$B35/$B$38,0,1)</f>
        <v>0</v>
      </c>
      <c r="AA35" s="16">
        <f t="shared" si="19"/>
        <v>3.4002054160394035</v>
      </c>
      <c r="AC35" s="11">
        <v>2026</v>
      </c>
      <c r="AD35" s="17">
        <f t="shared" si="20"/>
        <v>1080</v>
      </c>
      <c r="AE35" s="17">
        <f t="shared" si="20"/>
        <v>153</v>
      </c>
      <c r="AF35" s="16">
        <f t="shared" si="20"/>
        <v>15.645221519665887</v>
      </c>
      <c r="AG35" s="16">
        <f t="shared" si="20"/>
        <v>0.81994889277277871</v>
      </c>
      <c r="AH35" s="16">
        <f t="shared" si="20"/>
        <v>0</v>
      </c>
      <c r="AI35" s="16">
        <f t="shared" si="21"/>
        <v>16.465170412438667</v>
      </c>
      <c r="AJ35" s="16">
        <f>-PV($B$4,Inputs!$C$3-($A$22-$A35+1), AVERAGE('Option 1B'!$AI$35:$AI$37)*$B35/$B$38,0,1)</f>
        <v>0</v>
      </c>
      <c r="AK35" s="16">
        <f t="shared" si="22"/>
        <v>16.465170412438667</v>
      </c>
    </row>
    <row r="36" spans="1:37" ht="16.5" thickTop="1" thickBot="1" x14ac:dyDescent="0.3">
      <c r="A36" s="11">
        <v>2027</v>
      </c>
      <c r="B36" s="17">
        <f>SUMIF(Inputs!$D$21:$D$24,'Option 1B'!$A36,Inputs!E$21:E$24)</f>
        <v>0</v>
      </c>
      <c r="C36" s="16">
        <f>SUMIF(Inputs!$D$21:$D$24,'Option 1B'!$A36,Inputs!F$21:F$24)*$C$4</f>
        <v>0</v>
      </c>
      <c r="D36" s="16">
        <f>-PMT($B$4,Inputs!$C$3,C36,0,1)</f>
        <v>0</v>
      </c>
      <c r="E36" s="16">
        <f>Inputs!$C$4*D36</f>
        <v>0</v>
      </c>
      <c r="F36" s="16">
        <f>-PV($B$4,Inputs!$C$3-($A$22-$A36+1),D36+E36,0,1)</f>
        <v>0</v>
      </c>
      <c r="G36" s="16">
        <f t="shared" si="23"/>
        <v>2.221893368815044</v>
      </c>
      <c r="I36" s="11">
        <v>2027</v>
      </c>
      <c r="J36" s="17">
        <f t="shared" si="14"/>
        <v>387</v>
      </c>
      <c r="K36" s="17">
        <f t="shared" si="14"/>
        <v>56</v>
      </c>
      <c r="L36" s="16">
        <f t="shared" si="14"/>
        <v>6.5766192600822135</v>
      </c>
      <c r="M36" s="16">
        <f t="shared" si="14"/>
        <v>0.35350579042778818</v>
      </c>
      <c r="N36" s="16">
        <f t="shared" si="14"/>
        <v>0</v>
      </c>
      <c r="O36" s="16">
        <f t="shared" si="15"/>
        <v>6.9301250505100018</v>
      </c>
      <c r="P36" s="16">
        <f>-PV($B$4,Inputs!$C$3-($A$22-$A36+1), AVERAGE('Option 1B'!$O$35:$O$37)*$B36/$B$38,0,1)</f>
        <v>0</v>
      </c>
      <c r="Q36" s="16">
        <f t="shared" si="16"/>
        <v>6.9301250505100018</v>
      </c>
      <c r="S36" s="11">
        <v>2027</v>
      </c>
      <c r="T36" s="17">
        <f t="shared" si="17"/>
        <v>200</v>
      </c>
      <c r="U36" s="17">
        <f t="shared" si="17"/>
        <v>29</v>
      </c>
      <c r="V36" s="16">
        <f t="shared" si="17"/>
        <v>2.8660329216782028</v>
      </c>
      <c r="W36" s="16">
        <f t="shared" si="17"/>
        <v>0.15613004308104159</v>
      </c>
      <c r="X36" s="16">
        <f t="shared" si="17"/>
        <v>0</v>
      </c>
      <c r="Y36" s="16">
        <f t="shared" si="18"/>
        <v>3.0221629647592443</v>
      </c>
      <c r="Z36" s="16">
        <f>-PV($B$4,Inputs!$C$3-($A$22-$A36+1), AVERAGE('Option 1B'!$Y$35:$Y$37)*$B36/$B$38,0,1)</f>
        <v>0</v>
      </c>
      <c r="AA36" s="16">
        <f t="shared" si="19"/>
        <v>3.0221629647592443</v>
      </c>
      <c r="AC36" s="11">
        <v>2027</v>
      </c>
      <c r="AD36" s="17">
        <f t="shared" si="20"/>
        <v>1282</v>
      </c>
      <c r="AE36" s="17">
        <f t="shared" si="20"/>
        <v>181</v>
      </c>
      <c r="AF36" s="16">
        <f t="shared" si="20"/>
        <v>16.368106940076402</v>
      </c>
      <c r="AG36" s="16">
        <f t="shared" si="20"/>
        <v>0.86152319756790641</v>
      </c>
      <c r="AH36" s="16">
        <f t="shared" si="20"/>
        <v>0</v>
      </c>
      <c r="AI36" s="16">
        <f t="shared" si="21"/>
        <v>17.229630137644307</v>
      </c>
      <c r="AJ36" s="16">
        <f>-PV($B$4,Inputs!$C$3-($A$22-$A36+1), AVERAGE('Option 1B'!$AI$35:$AI$37)*$B36/$B$38,0,1)</f>
        <v>0</v>
      </c>
      <c r="AK36" s="16">
        <f t="shared" si="22"/>
        <v>17.229630137644307</v>
      </c>
    </row>
    <row r="37" spans="1:37" ht="16.5" thickTop="1" thickBot="1" x14ac:dyDescent="0.3">
      <c r="A37" s="11">
        <v>2028</v>
      </c>
      <c r="B37" s="17">
        <f>SUMIF(Inputs!$D$21:$D$24,'Option 1B'!$A37,Inputs!E$21:E$24)</f>
        <v>0</v>
      </c>
      <c r="C37" s="16">
        <f>SUMIF(Inputs!$D$21:$D$24,'Option 1B'!$A37,Inputs!F$21:F$24)*$C$4</f>
        <v>0</v>
      </c>
      <c r="D37" s="16">
        <f>-PMT($B$4,Inputs!$C$3,C37,0,1)</f>
        <v>0</v>
      </c>
      <c r="E37" s="16">
        <f>Inputs!$C$4*D37</f>
        <v>0</v>
      </c>
      <c r="F37" s="16">
        <f>-PV($B$4,Inputs!$C$3-($A$22-$A37+1),D37+E37,0,1)</f>
        <v>0</v>
      </c>
      <c r="G37" s="16">
        <f t="shared" si="23"/>
        <v>2.221893368815044</v>
      </c>
      <c r="I37" s="11">
        <v>2028</v>
      </c>
      <c r="J37" s="17">
        <f t="shared" si="14"/>
        <v>435</v>
      </c>
      <c r="K37" s="17">
        <f t="shared" si="14"/>
        <v>62</v>
      </c>
      <c r="L37" s="16">
        <f t="shared" si="14"/>
        <v>7.6112177677032884</v>
      </c>
      <c r="M37" s="16">
        <f t="shared" si="14"/>
        <v>0.40826199513673078</v>
      </c>
      <c r="N37" s="16">
        <f t="shared" si="14"/>
        <v>0</v>
      </c>
      <c r="O37" s="16">
        <f t="shared" si="15"/>
        <v>8.0194797628400192</v>
      </c>
      <c r="P37" s="16">
        <f>-PV($B$4,Inputs!$C$3-($A$22-$A37+1), AVERAGE('Option 1B'!$O$35:$O$37)*$B37/$B$38,0,1)</f>
        <v>0</v>
      </c>
      <c r="Q37" s="16">
        <f t="shared" si="16"/>
        <v>8.0194797628400192</v>
      </c>
      <c r="S37" s="11">
        <v>2028</v>
      </c>
      <c r="T37" s="17">
        <f t="shared" si="17"/>
        <v>205</v>
      </c>
      <c r="U37" s="17">
        <f t="shared" si="17"/>
        <v>29</v>
      </c>
      <c r="V37" s="16">
        <f t="shared" si="17"/>
        <v>2.9989419507783199</v>
      </c>
      <c r="W37" s="16">
        <f t="shared" si="17"/>
        <v>0.16307999264418491</v>
      </c>
      <c r="X37" s="16">
        <f t="shared" si="17"/>
        <v>0</v>
      </c>
      <c r="Y37" s="16">
        <f t="shared" si="18"/>
        <v>3.1620219434225048</v>
      </c>
      <c r="Z37" s="16">
        <f>-PV($B$4,Inputs!$C$3-($A$22-$A37+1), AVERAGE('Option 1B'!$Y$35:$Y$37)*$B37/$B$38,0,1)</f>
        <v>0</v>
      </c>
      <c r="AA37" s="16">
        <f t="shared" si="19"/>
        <v>3.1620219434225048</v>
      </c>
      <c r="AC37" s="11">
        <v>2028</v>
      </c>
      <c r="AD37" s="17">
        <f t="shared" si="20"/>
        <v>1396</v>
      </c>
      <c r="AE37" s="17">
        <f t="shared" si="20"/>
        <v>197</v>
      </c>
      <c r="AF37" s="16">
        <f t="shared" si="20"/>
        <v>17.852918218890824</v>
      </c>
      <c r="AG37" s="16">
        <f t="shared" si="20"/>
        <v>0.93600787460205592</v>
      </c>
      <c r="AH37" s="16">
        <f t="shared" si="20"/>
        <v>0</v>
      </c>
      <c r="AI37" s="16">
        <f t="shared" si="21"/>
        <v>18.788926093492879</v>
      </c>
      <c r="AJ37" s="16">
        <f>-PV($B$4,Inputs!$C$3-($A$22-$A37+1), AVERAGE('Option 1B'!$AI$35:$AI$37)*$B37/$B$38,0,1)</f>
        <v>0</v>
      </c>
      <c r="AK37" s="16">
        <f t="shared" si="22"/>
        <v>18.788926093492879</v>
      </c>
    </row>
    <row r="38" spans="1:37" ht="16.5" thickTop="1" thickBot="1" x14ac:dyDescent="0.3">
      <c r="A38" s="11" t="s">
        <v>42</v>
      </c>
      <c r="B38" s="17">
        <f>SUM(B29:B37)</f>
        <v>400</v>
      </c>
      <c r="C38" s="16">
        <f>SUM(C29:C37)</f>
        <v>25.4</v>
      </c>
      <c r="D38" s="16">
        <f>SUM(D29:D37)</f>
        <v>2.1783268321716114</v>
      </c>
      <c r="E38" s="16">
        <f>SUM(E29:E37)</f>
        <v>4.3566536643432227E-2</v>
      </c>
      <c r="F38" s="16">
        <f>SUM(F29:F37)</f>
        <v>24.093986204815145</v>
      </c>
      <c r="G38" s="16">
        <f>F38</f>
        <v>24.093986204815145</v>
      </c>
      <c r="I38" s="11" t="s">
        <v>42</v>
      </c>
      <c r="J38" s="17">
        <f t="shared" ref="J38:P38" si="24">SUM(J29:J37)</f>
        <v>1948</v>
      </c>
      <c r="K38" s="17">
        <f t="shared" si="24"/>
        <v>279</v>
      </c>
      <c r="L38" s="17">
        <f t="shared" si="24"/>
        <v>32.543386944595184</v>
      </c>
      <c r="M38" s="17">
        <f t="shared" si="24"/>
        <v>1.7621023679369325</v>
      </c>
      <c r="N38" s="17">
        <f t="shared" si="24"/>
        <v>0</v>
      </c>
      <c r="O38" s="17">
        <f t="shared" si="24"/>
        <v>34.30548931253211</v>
      </c>
      <c r="P38" s="16">
        <f t="shared" si="24"/>
        <v>76.001494231807982</v>
      </c>
      <c r="Q38" s="16">
        <f>P38</f>
        <v>76.001494231807982</v>
      </c>
      <c r="S38" s="11"/>
      <c r="T38" s="17">
        <f t="shared" ref="T38:Z38" si="25">SUM(T29:T37)</f>
        <v>1221</v>
      </c>
      <c r="U38" s="17">
        <f t="shared" si="25"/>
        <v>174</v>
      </c>
      <c r="V38" s="17">
        <f t="shared" si="25"/>
        <v>17.981298605212352</v>
      </c>
      <c r="W38" s="17">
        <f t="shared" si="25"/>
        <v>0.97847626051478842</v>
      </c>
      <c r="X38" s="17">
        <f t="shared" si="25"/>
        <v>0</v>
      </c>
      <c r="Y38" s="17">
        <f t="shared" si="25"/>
        <v>18.959774865727141</v>
      </c>
      <c r="Z38" s="16">
        <f t="shared" si="25"/>
        <v>34.647023333364018</v>
      </c>
      <c r="AA38" s="16">
        <f>Z38</f>
        <v>34.647023333364018</v>
      </c>
      <c r="AC38" s="11"/>
      <c r="AD38" s="17">
        <f t="shared" ref="AD38:AJ38" si="26">SUM(AD29:AD37)</f>
        <v>6095</v>
      </c>
      <c r="AE38" s="17">
        <f t="shared" si="26"/>
        <v>863</v>
      </c>
      <c r="AF38" s="17">
        <f t="shared" si="26"/>
        <v>82.773020168167037</v>
      </c>
      <c r="AG38" s="17">
        <f t="shared" si="26"/>
        <v>4.3791251446178814</v>
      </c>
      <c r="AH38" s="17">
        <f t="shared" si="26"/>
        <v>0</v>
      </c>
      <c r="AI38" s="17">
        <f t="shared" si="26"/>
        <v>87.152145312784924</v>
      </c>
      <c r="AJ38" s="16">
        <f t="shared" si="26"/>
        <v>189.72567269578914</v>
      </c>
      <c r="AK38" s="16">
        <f>AJ38</f>
        <v>189.72567269578914</v>
      </c>
    </row>
    <row r="39" spans="1:37" ht="16.5" thickTop="1" thickBot="1" x14ac:dyDescent="0.3"/>
    <row r="40" spans="1:37" ht="46.5" customHeight="1" thickTop="1" thickBot="1" x14ac:dyDescent="0.3">
      <c r="A40" s="1" t="s">
        <v>32</v>
      </c>
    </row>
    <row r="41" spans="1:37" ht="31.5" thickTop="1" thickBot="1" x14ac:dyDescent="0.3">
      <c r="I41" s="1" t="s">
        <v>38</v>
      </c>
      <c r="J41" s="1" t="s">
        <v>12</v>
      </c>
      <c r="L41" s="14"/>
      <c r="M41" s="14"/>
      <c r="S41" s="1" t="s">
        <v>38</v>
      </c>
      <c r="T41" s="1" t="s">
        <v>39</v>
      </c>
      <c r="V41" s="14"/>
      <c r="W41" s="14"/>
      <c r="AC41" s="1" t="s">
        <v>38</v>
      </c>
      <c r="AD41" s="1" t="s">
        <v>40</v>
      </c>
      <c r="AF41" s="14"/>
      <c r="AG41" s="14"/>
    </row>
    <row r="42" spans="1:37" ht="64.5" customHeight="1" thickTop="1" thickBot="1" x14ac:dyDescent="0.3">
      <c r="A42" s="1" t="s">
        <v>41</v>
      </c>
      <c r="B42" s="1" t="s">
        <v>44</v>
      </c>
      <c r="C42" s="1" t="s">
        <v>45</v>
      </c>
      <c r="D42" s="1" t="s">
        <v>54</v>
      </c>
      <c r="E42" s="1" t="s">
        <v>46</v>
      </c>
      <c r="F42" s="1" t="s">
        <v>47</v>
      </c>
      <c r="G42" s="1" t="s">
        <v>48</v>
      </c>
      <c r="I42" s="1" t="s">
        <v>38</v>
      </c>
      <c r="J42" s="10" t="s">
        <v>56</v>
      </c>
      <c r="K42" s="10" t="s">
        <v>57</v>
      </c>
      <c r="L42" s="10" t="s">
        <v>49</v>
      </c>
      <c r="M42" s="10" t="s">
        <v>50</v>
      </c>
      <c r="N42" s="1" t="s">
        <v>72</v>
      </c>
      <c r="O42" s="1" t="s">
        <v>51</v>
      </c>
      <c r="P42" s="1" t="s">
        <v>52</v>
      </c>
      <c r="Q42" s="1" t="s">
        <v>53</v>
      </c>
      <c r="S42" s="1" t="s">
        <v>38</v>
      </c>
      <c r="T42" s="10" t="s">
        <v>56</v>
      </c>
      <c r="U42" s="10" t="s">
        <v>57</v>
      </c>
      <c r="V42" s="10" t="s">
        <v>49</v>
      </c>
      <c r="W42" s="10" t="s">
        <v>50</v>
      </c>
      <c r="X42" s="1" t="s">
        <v>72</v>
      </c>
      <c r="Y42" s="1" t="s">
        <v>51</v>
      </c>
      <c r="Z42" s="1" t="s">
        <v>52</v>
      </c>
      <c r="AA42" s="1" t="s">
        <v>53</v>
      </c>
      <c r="AC42" s="1" t="s">
        <v>38</v>
      </c>
      <c r="AD42" s="10" t="s">
        <v>56</v>
      </c>
      <c r="AE42" s="10" t="s">
        <v>57</v>
      </c>
      <c r="AF42" s="10" t="s">
        <v>49</v>
      </c>
      <c r="AG42" s="10" t="s">
        <v>50</v>
      </c>
      <c r="AH42" s="1" t="s">
        <v>72</v>
      </c>
      <c r="AI42" s="1" t="s">
        <v>51</v>
      </c>
      <c r="AJ42" s="1" t="s">
        <v>52</v>
      </c>
      <c r="AK42" s="1" t="s">
        <v>53</v>
      </c>
    </row>
    <row r="43" spans="1:37" ht="16.5" thickTop="1" thickBot="1" x14ac:dyDescent="0.3">
      <c r="A43" s="11" t="s">
        <v>43</v>
      </c>
      <c r="B43" s="15"/>
      <c r="C43" s="15"/>
      <c r="D43" s="15"/>
      <c r="E43" s="15"/>
      <c r="F43" s="15"/>
      <c r="G43" s="15">
        <f>NPV($B$5,G44:G53)</f>
        <v>23.181615344974769</v>
      </c>
      <c r="I43" s="11" t="s">
        <v>43</v>
      </c>
      <c r="J43" s="15"/>
      <c r="K43" s="15"/>
      <c r="L43" s="15"/>
      <c r="M43" s="15"/>
      <c r="N43" s="15"/>
      <c r="O43" s="15"/>
      <c r="P43" s="15"/>
      <c r="Q43" s="15">
        <f>NPV($B$5,Q44:Q53)</f>
        <v>108.08378517961937</v>
      </c>
      <c r="S43" s="11" t="s">
        <v>43</v>
      </c>
      <c r="T43" s="15"/>
      <c r="U43" s="15"/>
      <c r="V43" s="15"/>
      <c r="W43" s="15"/>
      <c r="X43" s="15"/>
      <c r="Y43" s="15"/>
      <c r="Z43" s="15"/>
      <c r="AA43" s="15">
        <f>NPV($B$5,AA44:AA53)</f>
        <v>52.144998243508326</v>
      </c>
      <c r="AC43" s="11" t="s">
        <v>43</v>
      </c>
      <c r="AD43" s="15"/>
      <c r="AE43" s="15"/>
      <c r="AF43" s="15"/>
      <c r="AG43" s="15"/>
      <c r="AH43" s="15"/>
      <c r="AI43" s="15"/>
      <c r="AJ43" s="15"/>
      <c r="AK43" s="15">
        <f>NPV($B$5,AK44:AK53)</f>
        <v>270.92591874091187</v>
      </c>
    </row>
    <row r="44" spans="1:37" ht="16.5" thickTop="1" thickBot="1" x14ac:dyDescent="0.3">
      <c r="A44" s="11">
        <v>2020</v>
      </c>
      <c r="B44" s="17">
        <f>SUMIF(Inputs!$D$21:$D$24,'Option 1B'!$A44,Inputs!E$21:E$24)</f>
        <v>0</v>
      </c>
      <c r="C44" s="16">
        <f>SUMIF(Inputs!$D$21:$D$24,'Option 1B'!$A44,Inputs!F$21:F$24)*$C$5</f>
        <v>0</v>
      </c>
      <c r="D44" s="16">
        <f>-PMT($B$5,Inputs!$C$3,C44,0,1)</f>
        <v>0</v>
      </c>
      <c r="E44" s="16">
        <f>Inputs!$C$4*D44</f>
        <v>0</v>
      </c>
      <c r="F44" s="16">
        <f>-PV($B$5,Inputs!$C$3-($A$22-$A44+1),D44+E44,0,1)</f>
        <v>0</v>
      </c>
      <c r="G44" s="16">
        <f>E44+D44</f>
        <v>0</v>
      </c>
      <c r="I44" s="11">
        <v>2020</v>
      </c>
      <c r="J44" s="17">
        <f>J29</f>
        <v>0</v>
      </c>
      <c r="K44" s="17">
        <f t="shared" ref="K44:N44" si="27">K29</f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>L44+M44+N44</f>
        <v>0</v>
      </c>
      <c r="P44" s="16">
        <f>-PV($B$5,Inputs!$C$3-($A$22-$A44+1), AVERAGE('Option 1B'!$O$50:$O$52)*$B44/$B$53,0,1)</f>
        <v>0</v>
      </c>
      <c r="Q44" s="16">
        <f>O44</f>
        <v>0</v>
      </c>
      <c r="S44" s="11">
        <v>2020</v>
      </c>
      <c r="T44" s="17">
        <f>T29</f>
        <v>0</v>
      </c>
      <c r="U44" s="17">
        <f t="shared" ref="U44:X44" si="28">U29</f>
        <v>0</v>
      </c>
      <c r="V44" s="16">
        <f t="shared" si="28"/>
        <v>0</v>
      </c>
      <c r="W44" s="16">
        <f t="shared" si="28"/>
        <v>0</v>
      </c>
      <c r="X44" s="16">
        <f t="shared" si="28"/>
        <v>0</v>
      </c>
      <c r="Y44" s="16">
        <f>V44+W44+X44</f>
        <v>0</v>
      </c>
      <c r="Z44" s="16">
        <f>-PV($B$5,Inputs!$C$3-($A$22-$A44+1), AVERAGE('Option 1B'!$Y$50:$Y$52)*$B44/$B$53,0,1)</f>
        <v>0</v>
      </c>
      <c r="AA44" s="16">
        <f>Y44</f>
        <v>0</v>
      </c>
      <c r="AC44" s="11">
        <v>2020</v>
      </c>
      <c r="AD44" s="17">
        <f>AD29</f>
        <v>0</v>
      </c>
      <c r="AE44" s="17">
        <f t="shared" ref="AE44:AH44" si="29">AE29</f>
        <v>0</v>
      </c>
      <c r="AF44" s="16">
        <f t="shared" si="29"/>
        <v>0</v>
      </c>
      <c r="AG44" s="16">
        <f t="shared" si="29"/>
        <v>0</v>
      </c>
      <c r="AH44" s="16">
        <f t="shared" si="29"/>
        <v>0</v>
      </c>
      <c r="AI44" s="16">
        <f>AF44+AG44+AH44</f>
        <v>0</v>
      </c>
      <c r="AJ44" s="16">
        <f>-PV($B$5,Inputs!$C$3-($A$22-$A44+1), AVERAGE('Option 1B'!$AI$50:$AI$52)*$B44/$B$53,0,1)</f>
        <v>0</v>
      </c>
      <c r="AK44" s="16">
        <f>AI44</f>
        <v>0</v>
      </c>
    </row>
    <row r="45" spans="1:37" ht="16.5" thickTop="1" thickBot="1" x14ac:dyDescent="0.3">
      <c r="A45" s="11">
        <v>2021</v>
      </c>
      <c r="B45" s="17">
        <f>SUMIF(Inputs!$D$21:$D$24,'Option 1B'!$A45,Inputs!E$21:E$24)</f>
        <v>100</v>
      </c>
      <c r="C45" s="16">
        <f>SUMIF(Inputs!$D$21:$D$24,'Option 1B'!$A45,Inputs!F$21:F$24)*$C$5</f>
        <v>6.4</v>
      </c>
      <c r="D45" s="16">
        <f>-PMT($B$5,Inputs!$C$3,C45,0,1)</f>
        <v>0.33620920027778817</v>
      </c>
      <c r="E45" s="16">
        <f>Inputs!$C$4*D45</f>
        <v>6.7241840055557636E-3</v>
      </c>
      <c r="F45" s="16">
        <f>-PV($B$5,Inputs!$C$3-($A$22-$A45+1),D45+E45,0,1)</f>
        <v>5.3833594204394837</v>
      </c>
      <c r="G45" s="16">
        <f>D45+E45+G44</f>
        <v>0.34293338428334391</v>
      </c>
      <c r="I45" s="11">
        <v>2021</v>
      </c>
      <c r="J45" s="17">
        <f t="shared" ref="J45:N52" si="30">J30</f>
        <v>58</v>
      </c>
      <c r="K45" s="17">
        <f t="shared" si="30"/>
        <v>9</v>
      </c>
      <c r="L45" s="16">
        <f t="shared" si="30"/>
        <v>0.84078725137157462</v>
      </c>
      <c r="M45" s="16">
        <f t="shared" si="30"/>
        <v>4.7245529299886811E-2</v>
      </c>
      <c r="N45" s="16">
        <f t="shared" si="30"/>
        <v>0</v>
      </c>
      <c r="O45" s="16">
        <f t="shared" ref="O45:O52" si="31">L45+M45+N45</f>
        <v>0.88803278067146141</v>
      </c>
      <c r="P45" s="16">
        <f>-PV($B$5,Inputs!$C$3-($A$22-$A45+1), AVERAGE('Option 1B'!$O$50:$O$52)*$B45/$B$53,0,1)</f>
        <v>27.503189387375627</v>
      </c>
      <c r="Q45" s="16">
        <f t="shared" ref="Q45:Q52" si="32">O45</f>
        <v>0.88803278067146141</v>
      </c>
      <c r="S45" s="11">
        <v>2021</v>
      </c>
      <c r="T45" s="17">
        <f t="shared" ref="T45:X52" si="33">T30</f>
        <v>51</v>
      </c>
      <c r="U45" s="17">
        <f t="shared" si="33"/>
        <v>8</v>
      </c>
      <c r="V45" s="16">
        <f t="shared" si="33"/>
        <v>0.73204675730030633</v>
      </c>
      <c r="W45" s="16">
        <f t="shared" si="33"/>
        <v>4.1080968451841039E-2</v>
      </c>
      <c r="X45" s="16">
        <f t="shared" si="33"/>
        <v>0</v>
      </c>
      <c r="Y45" s="16">
        <f t="shared" ref="Y45:Y52" si="34">V45+W45+X45</f>
        <v>0.77312772575214739</v>
      </c>
      <c r="Z45" s="16">
        <f>-PV($B$5,Inputs!$C$3-($A$22-$A45+1), AVERAGE('Option 1B'!$Y$50:$Y$52)*$B45/$B$53,0,1)</f>
        <v>12.537959339851051</v>
      </c>
      <c r="AA45" s="16">
        <f t="shared" ref="AA45:AA52" si="35">Y45</f>
        <v>0.77312772575214739</v>
      </c>
      <c r="AC45" s="11">
        <v>2021</v>
      </c>
      <c r="AD45" s="17">
        <f t="shared" ref="AD45:AH52" si="36">AD30</f>
        <v>59</v>
      </c>
      <c r="AE45" s="17">
        <f t="shared" si="36"/>
        <v>8</v>
      </c>
      <c r="AF45" s="16">
        <f t="shared" si="36"/>
        <v>0.75139101523257368</v>
      </c>
      <c r="AG45" s="16">
        <f t="shared" si="36"/>
        <v>4.2687627270174895E-2</v>
      </c>
      <c r="AH45" s="16">
        <f t="shared" si="36"/>
        <v>0</v>
      </c>
      <c r="AI45" s="16">
        <f t="shared" ref="AI45:AI52" si="37">AF45+AG45+AH45</f>
        <v>0.79407864250274862</v>
      </c>
      <c r="AJ45" s="16">
        <f>-PV($B$5,Inputs!$C$3-($A$22-$A45+1), AVERAGE('Option 1B'!$AI$50:$AI$52)*$B45/$B$53,0,1)</f>
        <v>68.657348918485837</v>
      </c>
      <c r="AK45" s="16">
        <f t="shared" ref="AK45:AK52" si="38">AI45</f>
        <v>0.79407864250274862</v>
      </c>
    </row>
    <row r="46" spans="1:37" ht="16.5" thickTop="1" thickBot="1" x14ac:dyDescent="0.3">
      <c r="A46" s="11">
        <v>2022</v>
      </c>
      <c r="B46" s="17">
        <f>SUMIF(Inputs!$D$21:$D$24,'Option 1B'!$A46,Inputs!E$21:E$24)</f>
        <v>100</v>
      </c>
      <c r="C46" s="16">
        <f>SUMIF(Inputs!$D$21:$D$24,'Option 1B'!$A46,Inputs!F$21:F$24)*$C$5</f>
        <v>6.4</v>
      </c>
      <c r="D46" s="16">
        <f>-PMT($B$5,Inputs!$C$3,C46,0,1)</f>
        <v>0.33620920027778817</v>
      </c>
      <c r="E46" s="16">
        <f>Inputs!$C$4*D46</f>
        <v>6.7241840055557636E-3</v>
      </c>
      <c r="F46" s="16">
        <f>-PV($B$5,Inputs!$C$3-($A$22-$A46+1),D46+E46,0,1)</f>
        <v>5.5442468339833288</v>
      </c>
      <c r="G46" s="16">
        <f t="shared" ref="G46:G52" si="39">D46+E46+G45</f>
        <v>0.68586676856668782</v>
      </c>
      <c r="I46" s="11">
        <v>2022</v>
      </c>
      <c r="J46" s="17">
        <f t="shared" si="30"/>
        <v>106</v>
      </c>
      <c r="K46" s="17">
        <f t="shared" si="30"/>
        <v>15</v>
      </c>
      <c r="L46" s="16">
        <f t="shared" si="30"/>
        <v>1.2315726987971356</v>
      </c>
      <c r="M46" s="16">
        <f t="shared" si="30"/>
        <v>6.9033768821020525E-2</v>
      </c>
      <c r="N46" s="16">
        <f t="shared" si="30"/>
        <v>0</v>
      </c>
      <c r="O46" s="16">
        <f t="shared" si="31"/>
        <v>1.3006064676181561</v>
      </c>
      <c r="P46" s="16">
        <f>-PV($B$5,Inputs!$C$3-($A$22-$A46+1), AVERAGE('Option 1B'!$O$50:$O$52)*$B46/$B$53,0,1)</f>
        <v>28.325151411300855</v>
      </c>
      <c r="Q46" s="16">
        <f t="shared" si="32"/>
        <v>1.3006064676181561</v>
      </c>
      <c r="S46" s="11">
        <v>2022</v>
      </c>
      <c r="T46" s="17">
        <f t="shared" si="33"/>
        <v>73</v>
      </c>
      <c r="U46" s="17">
        <f t="shared" si="33"/>
        <v>10</v>
      </c>
      <c r="V46" s="16">
        <f t="shared" si="33"/>
        <v>0.99000729533228327</v>
      </c>
      <c r="W46" s="16">
        <f t="shared" si="33"/>
        <v>5.5498276007567793E-2</v>
      </c>
      <c r="X46" s="16">
        <f t="shared" si="33"/>
        <v>0</v>
      </c>
      <c r="Y46" s="16">
        <f t="shared" si="34"/>
        <v>1.0455055713398511</v>
      </c>
      <c r="Z46" s="16">
        <f>-PV($B$5,Inputs!$C$3-($A$22-$A46+1), AVERAGE('Option 1B'!$Y$50:$Y$52)*$B46/$B$53,0,1)</f>
        <v>12.912669570352779</v>
      </c>
      <c r="AA46" s="16">
        <f t="shared" si="35"/>
        <v>1.0455055713398511</v>
      </c>
      <c r="AC46" s="11">
        <v>2022</v>
      </c>
      <c r="AD46" s="17">
        <f t="shared" si="36"/>
        <v>170</v>
      </c>
      <c r="AE46" s="17">
        <f t="shared" si="36"/>
        <v>25</v>
      </c>
      <c r="AF46" s="16">
        <f t="shared" si="36"/>
        <v>2.202936832557937</v>
      </c>
      <c r="AG46" s="16">
        <f t="shared" si="36"/>
        <v>0.12332529878945404</v>
      </c>
      <c r="AH46" s="16">
        <f t="shared" si="36"/>
        <v>0</v>
      </c>
      <c r="AI46" s="16">
        <f t="shared" si="37"/>
        <v>2.326262131347391</v>
      </c>
      <c r="AJ46" s="16">
        <f>-PV($B$5,Inputs!$C$3-($A$22-$A46+1), AVERAGE('Option 1B'!$AI$50:$AI$52)*$B46/$B$53,0,1)</f>
        <v>70.709246706757739</v>
      </c>
      <c r="AK46" s="16">
        <f t="shared" si="38"/>
        <v>2.326262131347391</v>
      </c>
    </row>
    <row r="47" spans="1:37" ht="16.5" thickTop="1" thickBot="1" x14ac:dyDescent="0.3">
      <c r="A47" s="11">
        <v>2023</v>
      </c>
      <c r="B47" s="17">
        <f>SUMIF(Inputs!$D$21:$D$24,'Option 1B'!$A47,Inputs!E$21:E$24)</f>
        <v>200</v>
      </c>
      <c r="C47" s="16">
        <f>SUMIF(Inputs!$D$21:$D$24,'Option 1B'!$A47,Inputs!F$21:F$24)*$C$5</f>
        <v>12.6</v>
      </c>
      <c r="D47" s="16">
        <f>-PMT($B$5,Inputs!$C$3,C47,0,1)</f>
        <v>0.66191186304689542</v>
      </c>
      <c r="E47" s="16">
        <f>Inputs!$C$4*D47</f>
        <v>1.3238237260937908E-2</v>
      </c>
      <c r="F47" s="16">
        <f>-PV($B$5,Inputs!$C$3-($A$22-$A47+1),D47+E47,0,1)</f>
        <v>11.221271795384812</v>
      </c>
      <c r="G47" s="16">
        <f t="shared" si="39"/>
        <v>1.361016868874521</v>
      </c>
      <c r="I47" s="11">
        <v>2023</v>
      </c>
      <c r="J47" s="17">
        <f t="shared" si="30"/>
        <v>160</v>
      </c>
      <c r="K47" s="17">
        <f t="shared" si="30"/>
        <v>23</v>
      </c>
      <c r="L47" s="16">
        <f t="shared" si="30"/>
        <v>2.5368399760655875</v>
      </c>
      <c r="M47" s="16">
        <f t="shared" si="30"/>
        <v>0.14066812000661466</v>
      </c>
      <c r="N47" s="16">
        <f t="shared" si="30"/>
        <v>0</v>
      </c>
      <c r="O47" s="16">
        <f t="shared" si="31"/>
        <v>2.6775080960722022</v>
      </c>
      <c r="P47" s="16">
        <f>-PV($B$5,Inputs!$C$3-($A$22-$A47+1), AVERAGE('Option 1B'!$O$50:$O$52)*$B47/$B$53,0,1)</f>
        <v>58.238635235983779</v>
      </c>
      <c r="Q47" s="16">
        <f t="shared" si="32"/>
        <v>2.6775080960722022</v>
      </c>
      <c r="S47" s="11">
        <v>2023</v>
      </c>
      <c r="T47" s="17">
        <f t="shared" si="33"/>
        <v>114</v>
      </c>
      <c r="U47" s="17">
        <f t="shared" si="33"/>
        <v>17</v>
      </c>
      <c r="V47" s="16">
        <f t="shared" si="33"/>
        <v>1.6460542133816414</v>
      </c>
      <c r="W47" s="16">
        <f t="shared" si="33"/>
        <v>9.1498864772122906E-2</v>
      </c>
      <c r="X47" s="16">
        <f t="shared" si="33"/>
        <v>0</v>
      </c>
      <c r="Y47" s="16">
        <f t="shared" si="34"/>
        <v>1.7375530781537643</v>
      </c>
      <c r="Z47" s="16">
        <f>-PV($B$5,Inputs!$C$3-($A$22-$A47+1), AVERAGE('Option 1B'!$Y$50:$Y$52)*$B47/$B$53,0,1)</f>
        <v>26.549416880805506</v>
      </c>
      <c r="AA47" s="16">
        <f t="shared" si="35"/>
        <v>1.7375530781537643</v>
      </c>
      <c r="AC47" s="11">
        <v>2023</v>
      </c>
      <c r="AD47" s="17">
        <f t="shared" si="36"/>
        <v>502</v>
      </c>
      <c r="AE47" s="17">
        <f t="shared" si="36"/>
        <v>71</v>
      </c>
      <c r="AF47" s="16">
        <f t="shared" si="36"/>
        <v>6.8465904998206852</v>
      </c>
      <c r="AG47" s="16">
        <f t="shared" si="36"/>
        <v>0.37352001755843545</v>
      </c>
      <c r="AH47" s="16">
        <f t="shared" si="36"/>
        <v>0</v>
      </c>
      <c r="AI47" s="16">
        <f t="shared" si="37"/>
        <v>7.2201105173791209</v>
      </c>
      <c r="AJ47" s="16">
        <f>-PV($B$5,Inputs!$C$3-($A$22-$A47+1), AVERAGE('Option 1B'!$AI$50:$AI$52)*$B47/$B$53,0,1)</f>
        <v>145.38351329423406</v>
      </c>
      <c r="AK47" s="16">
        <f t="shared" si="38"/>
        <v>7.2201105173791209</v>
      </c>
    </row>
    <row r="48" spans="1:37" ht="16.5" thickTop="1" thickBot="1" x14ac:dyDescent="0.3">
      <c r="A48" s="11">
        <v>2024</v>
      </c>
      <c r="B48" s="17">
        <f>SUMIF(Inputs!$D$21:$D$24,'Option 1B'!$A48,Inputs!E$21:E$24)</f>
        <v>0</v>
      </c>
      <c r="C48" s="16">
        <f>SUMIF(Inputs!$D$21:$D$24,'Option 1B'!$A48,Inputs!F$21:F$24)*$C$5</f>
        <v>0</v>
      </c>
      <c r="D48" s="16">
        <f>-PMT($B$5,Inputs!$C$3,C48,0,1)</f>
        <v>0</v>
      </c>
      <c r="E48" s="16">
        <f>Inputs!$C$4*D48</f>
        <v>0</v>
      </c>
      <c r="F48" s="16">
        <f>-PV($B$5,Inputs!$C$3-($A$22-$A48+1),D48+E48,0,1)</f>
        <v>0</v>
      </c>
      <c r="G48" s="16">
        <f t="shared" si="39"/>
        <v>1.361016868874521</v>
      </c>
      <c r="I48" s="11">
        <v>2024</v>
      </c>
      <c r="J48" s="17">
        <f t="shared" si="30"/>
        <v>237</v>
      </c>
      <c r="K48" s="17">
        <f t="shared" si="30"/>
        <v>34</v>
      </c>
      <c r="L48" s="16">
        <f t="shared" si="30"/>
        <v>3.8939711967516124</v>
      </c>
      <c r="M48" s="16">
        <f t="shared" si="30"/>
        <v>0.21346861466810152</v>
      </c>
      <c r="N48" s="16">
        <f t="shared" si="30"/>
        <v>0</v>
      </c>
      <c r="O48" s="16">
        <f t="shared" si="31"/>
        <v>4.1074398114197139</v>
      </c>
      <c r="P48" s="16">
        <f>-PV($B$5,Inputs!$C$3-($A$22-$A48+1), AVERAGE('Option 1B'!$O$50:$O$52)*$B48/$B$53,0,1)</f>
        <v>0</v>
      </c>
      <c r="Q48" s="16">
        <f t="shared" si="32"/>
        <v>4.1074398114197139</v>
      </c>
      <c r="S48" s="11">
        <v>2024</v>
      </c>
      <c r="T48" s="17">
        <f t="shared" si="33"/>
        <v>181</v>
      </c>
      <c r="U48" s="17">
        <f t="shared" si="33"/>
        <v>25</v>
      </c>
      <c r="V48" s="16">
        <f t="shared" si="33"/>
        <v>2.6869336449428238</v>
      </c>
      <c r="W48" s="16">
        <f t="shared" si="33"/>
        <v>0.14773338222462803</v>
      </c>
      <c r="X48" s="16">
        <f t="shared" si="33"/>
        <v>0</v>
      </c>
      <c r="Y48" s="16">
        <f t="shared" si="34"/>
        <v>2.8346670271674519</v>
      </c>
      <c r="Z48" s="16">
        <f>-PV($B$5,Inputs!$C$3-($A$22-$A48+1), AVERAGE('Option 1B'!$Y$50:$Y$52)*$B48/$B$53,0,1)</f>
        <v>0</v>
      </c>
      <c r="AA48" s="16">
        <f t="shared" si="35"/>
        <v>2.8346670271674519</v>
      </c>
      <c r="AC48" s="11">
        <v>2024</v>
      </c>
      <c r="AD48" s="17">
        <f t="shared" si="36"/>
        <v>762</v>
      </c>
      <c r="AE48" s="17">
        <f t="shared" si="36"/>
        <v>108</v>
      </c>
      <c r="AF48" s="16">
        <f t="shared" si="36"/>
        <v>10.910745529874186</v>
      </c>
      <c r="AG48" s="16">
        <f t="shared" si="36"/>
        <v>0.58014241458817384</v>
      </c>
      <c r="AH48" s="16">
        <f t="shared" si="36"/>
        <v>0</v>
      </c>
      <c r="AI48" s="16">
        <f t="shared" si="37"/>
        <v>11.49088794446236</v>
      </c>
      <c r="AJ48" s="16">
        <f>-PV($B$5,Inputs!$C$3-($A$22-$A48+1), AVERAGE('Option 1B'!$AI$50:$AI$52)*$B48/$B$53,0,1)</f>
        <v>0</v>
      </c>
      <c r="AK48" s="16">
        <f t="shared" si="38"/>
        <v>11.49088794446236</v>
      </c>
    </row>
    <row r="49" spans="1:37" ht="16.5" thickTop="1" thickBot="1" x14ac:dyDescent="0.3">
      <c r="A49" s="11">
        <v>2025</v>
      </c>
      <c r="B49" s="17">
        <f>SUMIF(Inputs!$D$21:$D$24,'Option 1B'!$A49,Inputs!E$21:E$24)</f>
        <v>0</v>
      </c>
      <c r="C49" s="16">
        <f>SUMIF(Inputs!$D$21:$D$24,'Option 1B'!$A49,Inputs!F$21:F$24)*$C$5</f>
        <v>0</v>
      </c>
      <c r="D49" s="16">
        <f>-PMT($B$5,Inputs!$C$3,C49,0,1)</f>
        <v>0</v>
      </c>
      <c r="E49" s="16">
        <f>Inputs!$C$4*D49</f>
        <v>0</v>
      </c>
      <c r="F49" s="16">
        <f>-PV($B$5,Inputs!$C$3-($A$22-$A49+1),D49+E49,0,1)</f>
        <v>0</v>
      </c>
      <c r="G49" s="16">
        <f t="shared" si="39"/>
        <v>1.361016868874521</v>
      </c>
      <c r="I49" s="11">
        <v>2025</v>
      </c>
      <c r="J49" s="17">
        <f t="shared" si="30"/>
        <v>244</v>
      </c>
      <c r="K49" s="17">
        <f t="shared" si="30"/>
        <v>35</v>
      </c>
      <c r="L49" s="16">
        <f t="shared" si="30"/>
        <v>4.0871709827410232</v>
      </c>
      <c r="M49" s="16">
        <f t="shared" si="30"/>
        <v>0.22047235289932465</v>
      </c>
      <c r="N49" s="16">
        <f t="shared" si="30"/>
        <v>0</v>
      </c>
      <c r="O49" s="16">
        <f t="shared" si="31"/>
        <v>4.3076433356403481</v>
      </c>
      <c r="P49" s="16">
        <f>-PV($B$5,Inputs!$C$3-($A$22-$A49+1), AVERAGE('Option 1B'!$O$50:$O$52)*$B49/$B$53,0,1)</f>
        <v>0</v>
      </c>
      <c r="Q49" s="16">
        <f t="shared" si="32"/>
        <v>4.3076433356403481</v>
      </c>
      <c r="S49" s="11">
        <v>2025</v>
      </c>
      <c r="T49" s="17">
        <f t="shared" si="33"/>
        <v>191</v>
      </c>
      <c r="U49" s="17">
        <f t="shared" si="33"/>
        <v>26</v>
      </c>
      <c r="V49" s="16">
        <f t="shared" si="33"/>
        <v>2.8357779640290501</v>
      </c>
      <c r="W49" s="16">
        <f t="shared" si="33"/>
        <v>0.14875317506372332</v>
      </c>
      <c r="X49" s="16">
        <f t="shared" si="33"/>
        <v>0</v>
      </c>
      <c r="Y49" s="16">
        <f t="shared" si="34"/>
        <v>2.9845311390927733</v>
      </c>
      <c r="Z49" s="16">
        <f>-PV($B$5,Inputs!$C$3-($A$22-$A49+1), AVERAGE('Option 1B'!$Y$50:$Y$52)*$B49/$B$53,0,1)</f>
        <v>0</v>
      </c>
      <c r="AA49" s="16">
        <f t="shared" si="35"/>
        <v>2.9845311390927733</v>
      </c>
      <c r="AC49" s="11">
        <v>2025</v>
      </c>
      <c r="AD49" s="17">
        <f t="shared" si="36"/>
        <v>844</v>
      </c>
      <c r="AE49" s="17">
        <f t="shared" si="36"/>
        <v>120</v>
      </c>
      <c r="AF49" s="16">
        <f t="shared" si="36"/>
        <v>12.195109612048551</v>
      </c>
      <c r="AG49" s="16">
        <f t="shared" si="36"/>
        <v>0.64196982146890191</v>
      </c>
      <c r="AH49" s="16">
        <f t="shared" si="36"/>
        <v>0</v>
      </c>
      <c r="AI49" s="16">
        <f t="shared" si="37"/>
        <v>12.837079433517452</v>
      </c>
      <c r="AJ49" s="16">
        <f>-PV($B$5,Inputs!$C$3-($A$22-$A49+1), AVERAGE('Option 1B'!$AI$50:$AI$52)*$B49/$B$53,0,1)</f>
        <v>0</v>
      </c>
      <c r="AK49" s="16">
        <f t="shared" si="38"/>
        <v>12.837079433517452</v>
      </c>
    </row>
    <row r="50" spans="1:37" ht="16.5" thickTop="1" thickBot="1" x14ac:dyDescent="0.3">
      <c r="A50" s="11">
        <v>2026</v>
      </c>
      <c r="B50" s="17">
        <f>SUMIF(Inputs!$D$21:$D$24,'Option 1B'!$A50,Inputs!E$21:E$24)</f>
        <v>0</v>
      </c>
      <c r="C50" s="16">
        <f>SUMIF(Inputs!$D$21:$D$24,'Option 1B'!$A50,Inputs!F$21:F$24)*$C$5</f>
        <v>0</v>
      </c>
      <c r="D50" s="16">
        <f>-PMT($B$5,Inputs!$C$3,C50,0,1)</f>
        <v>0</v>
      </c>
      <c r="E50" s="16">
        <f>Inputs!$C$4*D50</f>
        <v>0</v>
      </c>
      <c r="F50" s="16">
        <f>-PV($B$5,Inputs!$C$3-($A$22-$A50+1),D50+E50,0,1)</f>
        <v>0</v>
      </c>
      <c r="G50" s="16">
        <f t="shared" si="39"/>
        <v>1.361016868874521</v>
      </c>
      <c r="I50" s="11">
        <v>2026</v>
      </c>
      <c r="J50" s="17">
        <f t="shared" si="30"/>
        <v>321</v>
      </c>
      <c r="K50" s="17">
        <f t="shared" si="30"/>
        <v>45</v>
      </c>
      <c r="L50" s="16">
        <f t="shared" si="30"/>
        <v>5.7652078110827434</v>
      </c>
      <c r="M50" s="16">
        <f t="shared" si="30"/>
        <v>0.3094461966774652</v>
      </c>
      <c r="N50" s="16">
        <f t="shared" si="30"/>
        <v>0</v>
      </c>
      <c r="O50" s="16">
        <f t="shared" si="31"/>
        <v>6.0746540077602083</v>
      </c>
      <c r="P50" s="16">
        <f>-PV($B$5,Inputs!$C$3-($A$22-$A50+1), AVERAGE('Option 1B'!$O$50:$O$52)*$B50/$B$53,0,1)</f>
        <v>0</v>
      </c>
      <c r="Q50" s="16">
        <f t="shared" si="32"/>
        <v>6.0746540077602083</v>
      </c>
      <c r="S50" s="11">
        <v>2026</v>
      </c>
      <c r="T50" s="17">
        <f t="shared" si="33"/>
        <v>206</v>
      </c>
      <c r="U50" s="17">
        <f t="shared" si="33"/>
        <v>30</v>
      </c>
      <c r="V50" s="16">
        <f t="shared" si="33"/>
        <v>3.2255038577697248</v>
      </c>
      <c r="W50" s="16">
        <f t="shared" si="33"/>
        <v>0.17470155826967881</v>
      </c>
      <c r="X50" s="16">
        <f t="shared" si="33"/>
        <v>0</v>
      </c>
      <c r="Y50" s="16">
        <f t="shared" si="34"/>
        <v>3.4002054160394035</v>
      </c>
      <c r="Z50" s="16">
        <f>-PV($B$5,Inputs!$C$3-($A$22-$A50+1), AVERAGE('Option 1B'!$Y$50:$Y$52)*$B50/$B$53,0,1)</f>
        <v>0</v>
      </c>
      <c r="AA50" s="16">
        <f t="shared" si="35"/>
        <v>3.4002054160394035</v>
      </c>
      <c r="AC50" s="11">
        <v>2026</v>
      </c>
      <c r="AD50" s="17">
        <f t="shared" si="36"/>
        <v>1080</v>
      </c>
      <c r="AE50" s="17">
        <f t="shared" si="36"/>
        <v>153</v>
      </c>
      <c r="AF50" s="16">
        <f t="shared" si="36"/>
        <v>15.645221519665887</v>
      </c>
      <c r="AG50" s="16">
        <f t="shared" si="36"/>
        <v>0.81994889277277871</v>
      </c>
      <c r="AH50" s="16">
        <f t="shared" si="36"/>
        <v>0</v>
      </c>
      <c r="AI50" s="16">
        <f t="shared" si="37"/>
        <v>16.465170412438667</v>
      </c>
      <c r="AJ50" s="16">
        <f>-PV($B$5,Inputs!$C$3-($A$22-$A50+1), AVERAGE('Option 1B'!$AI$50:$AI$52)*$B50/$B$53,0,1)</f>
        <v>0</v>
      </c>
      <c r="AK50" s="16">
        <f t="shared" si="38"/>
        <v>16.465170412438667</v>
      </c>
    </row>
    <row r="51" spans="1:37" ht="16.5" thickTop="1" thickBot="1" x14ac:dyDescent="0.3">
      <c r="A51" s="11">
        <v>2027</v>
      </c>
      <c r="B51" s="17">
        <f>SUMIF(Inputs!$D$21:$D$24,'Option 1B'!$A51,Inputs!E$21:E$24)</f>
        <v>0</v>
      </c>
      <c r="C51" s="16">
        <f>SUMIF(Inputs!$D$21:$D$24,'Option 1B'!$A51,Inputs!F$21:F$24)*$C$5</f>
        <v>0</v>
      </c>
      <c r="D51" s="16">
        <f>-PMT($B$5,Inputs!$C$3,C51,0,1)</f>
        <v>0</v>
      </c>
      <c r="E51" s="16">
        <f>Inputs!$C$4*D51</f>
        <v>0</v>
      </c>
      <c r="F51" s="16">
        <f>-PV($B$5,Inputs!$C$3-($A$22-$A51+1),D51+E51,0,1)</f>
        <v>0</v>
      </c>
      <c r="G51" s="16">
        <f t="shared" si="39"/>
        <v>1.361016868874521</v>
      </c>
      <c r="I51" s="11">
        <v>2027</v>
      </c>
      <c r="J51" s="17">
        <f t="shared" si="30"/>
        <v>387</v>
      </c>
      <c r="K51" s="17">
        <f t="shared" si="30"/>
        <v>56</v>
      </c>
      <c r="L51" s="16">
        <f t="shared" si="30"/>
        <v>6.5766192600822135</v>
      </c>
      <c r="M51" s="16">
        <f t="shared" si="30"/>
        <v>0.35350579042778818</v>
      </c>
      <c r="N51" s="16">
        <f t="shared" si="30"/>
        <v>0</v>
      </c>
      <c r="O51" s="16">
        <f t="shared" si="31"/>
        <v>6.9301250505100018</v>
      </c>
      <c r="P51" s="16">
        <f>-PV($B$5,Inputs!$C$3-($A$22-$A51+1), AVERAGE('Option 1B'!$O$50:$O$52)*$B51/$B$53,0,1)</f>
        <v>0</v>
      </c>
      <c r="Q51" s="16">
        <f t="shared" si="32"/>
        <v>6.9301250505100018</v>
      </c>
      <c r="S51" s="11">
        <v>2027</v>
      </c>
      <c r="T51" s="17">
        <f t="shared" si="33"/>
        <v>200</v>
      </c>
      <c r="U51" s="17">
        <f t="shared" si="33"/>
        <v>29</v>
      </c>
      <c r="V51" s="16">
        <f t="shared" si="33"/>
        <v>2.8660329216782028</v>
      </c>
      <c r="W51" s="16">
        <f t="shared" si="33"/>
        <v>0.15613004308104159</v>
      </c>
      <c r="X51" s="16">
        <f t="shared" si="33"/>
        <v>0</v>
      </c>
      <c r="Y51" s="16">
        <f t="shared" si="34"/>
        <v>3.0221629647592443</v>
      </c>
      <c r="Z51" s="16">
        <f>-PV($B$5,Inputs!$C$3-($A$22-$A51+1), AVERAGE('Option 1B'!$Y$50:$Y$52)*$B51/$B$53,0,1)</f>
        <v>0</v>
      </c>
      <c r="AA51" s="16">
        <f t="shared" si="35"/>
        <v>3.0221629647592443</v>
      </c>
      <c r="AC51" s="11">
        <v>2027</v>
      </c>
      <c r="AD51" s="17">
        <f t="shared" si="36"/>
        <v>1282</v>
      </c>
      <c r="AE51" s="17">
        <f t="shared" si="36"/>
        <v>181</v>
      </c>
      <c r="AF51" s="16">
        <f t="shared" si="36"/>
        <v>16.368106940076402</v>
      </c>
      <c r="AG51" s="16">
        <f t="shared" si="36"/>
        <v>0.86152319756790641</v>
      </c>
      <c r="AH51" s="16">
        <f t="shared" si="36"/>
        <v>0</v>
      </c>
      <c r="AI51" s="16">
        <f t="shared" si="37"/>
        <v>17.229630137644307</v>
      </c>
      <c r="AJ51" s="16">
        <f>-PV($B$5,Inputs!$C$3-($A$22-$A51+1), AVERAGE('Option 1B'!$AI$50:$AI$52)*$B51/$B$53,0,1)</f>
        <v>0</v>
      </c>
      <c r="AK51" s="16">
        <f t="shared" si="38"/>
        <v>17.229630137644307</v>
      </c>
    </row>
    <row r="52" spans="1:37" ht="16.5" thickTop="1" thickBot="1" x14ac:dyDescent="0.3">
      <c r="A52" s="11">
        <v>2028</v>
      </c>
      <c r="B52" s="17">
        <f>SUMIF(Inputs!$D$21:$D$24,'Option 1B'!$A52,Inputs!E$21:E$24)</f>
        <v>0</v>
      </c>
      <c r="C52" s="16">
        <f>SUMIF(Inputs!$D$21:$D$24,'Option 1B'!$A52,Inputs!F$21:F$24)*$C$5</f>
        <v>0</v>
      </c>
      <c r="D52" s="16">
        <f>-PMT($B$5,Inputs!$C$3,C52,0,1)</f>
        <v>0</v>
      </c>
      <c r="E52" s="16">
        <f>Inputs!$C$4*D52</f>
        <v>0</v>
      </c>
      <c r="F52" s="16">
        <f>-PV($B$5,Inputs!$C$3-($A$22-$A52+1),D52+E52,0,1)</f>
        <v>0</v>
      </c>
      <c r="G52" s="16">
        <f t="shared" si="39"/>
        <v>1.361016868874521</v>
      </c>
      <c r="I52" s="11">
        <v>2028</v>
      </c>
      <c r="J52" s="17">
        <f t="shared" si="30"/>
        <v>435</v>
      </c>
      <c r="K52" s="17">
        <f t="shared" si="30"/>
        <v>62</v>
      </c>
      <c r="L52" s="16">
        <f t="shared" si="30"/>
        <v>7.6112177677032884</v>
      </c>
      <c r="M52" s="16">
        <f t="shared" si="30"/>
        <v>0.40826199513673078</v>
      </c>
      <c r="N52" s="16">
        <f t="shared" si="30"/>
        <v>0</v>
      </c>
      <c r="O52" s="16">
        <f t="shared" si="31"/>
        <v>8.0194797628400192</v>
      </c>
      <c r="P52" s="16">
        <f>-PV($B$5,Inputs!$C$3-($A$22-$A52+1), AVERAGE('Option 1B'!$O$50:$O$52)*$B52/$B$53,0,1)</f>
        <v>0</v>
      </c>
      <c r="Q52" s="16">
        <f t="shared" si="32"/>
        <v>8.0194797628400192</v>
      </c>
      <c r="S52" s="11">
        <v>2028</v>
      </c>
      <c r="T52" s="17">
        <f t="shared" si="33"/>
        <v>205</v>
      </c>
      <c r="U52" s="17">
        <f t="shared" si="33"/>
        <v>29</v>
      </c>
      <c r="V52" s="16">
        <f t="shared" si="33"/>
        <v>2.9989419507783199</v>
      </c>
      <c r="W52" s="16">
        <f t="shared" si="33"/>
        <v>0.16307999264418491</v>
      </c>
      <c r="X52" s="16">
        <f t="shared" si="33"/>
        <v>0</v>
      </c>
      <c r="Y52" s="16">
        <f t="shared" si="34"/>
        <v>3.1620219434225048</v>
      </c>
      <c r="Z52" s="16">
        <f>-PV($B$5,Inputs!$C$3-($A$22-$A52+1), AVERAGE('Option 1B'!$Y$50:$Y$52)*$B52/$B$53,0,1)</f>
        <v>0</v>
      </c>
      <c r="AA52" s="16">
        <f t="shared" si="35"/>
        <v>3.1620219434225048</v>
      </c>
      <c r="AC52" s="11">
        <v>2028</v>
      </c>
      <c r="AD52" s="17">
        <f t="shared" si="36"/>
        <v>1396</v>
      </c>
      <c r="AE52" s="17">
        <f t="shared" si="36"/>
        <v>197</v>
      </c>
      <c r="AF52" s="16">
        <f t="shared" si="36"/>
        <v>17.852918218890824</v>
      </c>
      <c r="AG52" s="16">
        <f t="shared" si="36"/>
        <v>0.93600787460205592</v>
      </c>
      <c r="AH52" s="16">
        <f t="shared" si="36"/>
        <v>0</v>
      </c>
      <c r="AI52" s="16">
        <f t="shared" si="37"/>
        <v>18.788926093492879</v>
      </c>
      <c r="AJ52" s="16">
        <f>-PV($B$5,Inputs!$C$3-($A$22-$A52+1), AVERAGE('Option 1B'!$AI$50:$AI$52)*$B52/$B$53,0,1)</f>
        <v>0</v>
      </c>
      <c r="AK52" s="16">
        <f t="shared" si="38"/>
        <v>18.788926093492879</v>
      </c>
    </row>
    <row r="53" spans="1:37" ht="16.5" thickTop="1" thickBot="1" x14ac:dyDescent="0.3">
      <c r="A53" s="11" t="s">
        <v>42</v>
      </c>
      <c r="B53" s="17">
        <f>SUM(B44:B52)</f>
        <v>400</v>
      </c>
      <c r="C53" s="16">
        <f>SUM(C44:C52)</f>
        <v>25.4</v>
      </c>
      <c r="D53" s="16">
        <f>SUM(D44:D52)</f>
        <v>1.3343302636024719</v>
      </c>
      <c r="E53" s="16">
        <f>SUM(E44:E52)</f>
        <v>2.6686605272049434E-2</v>
      </c>
      <c r="F53" s="16">
        <f>SUM(F44:F52)</f>
        <v>22.148878049807625</v>
      </c>
      <c r="G53" s="16">
        <f>F53</f>
        <v>22.148878049807625</v>
      </c>
      <c r="I53" s="11" t="s">
        <v>42</v>
      </c>
      <c r="J53" s="17">
        <f t="shared" ref="J53:P53" si="40">SUM(J44:J52)</f>
        <v>1948</v>
      </c>
      <c r="K53" s="17">
        <f t="shared" si="40"/>
        <v>279</v>
      </c>
      <c r="L53" s="17">
        <f t="shared" si="40"/>
        <v>32.543386944595184</v>
      </c>
      <c r="M53" s="17">
        <f t="shared" si="40"/>
        <v>1.7621023679369325</v>
      </c>
      <c r="N53" s="17">
        <f t="shared" si="40"/>
        <v>0</v>
      </c>
      <c r="O53" s="17">
        <f t="shared" si="40"/>
        <v>34.30548931253211</v>
      </c>
      <c r="P53" s="16">
        <f t="shared" si="40"/>
        <v>114.06697603466026</v>
      </c>
      <c r="Q53" s="16">
        <f>P53</f>
        <v>114.06697603466026</v>
      </c>
      <c r="S53" s="11"/>
      <c r="T53" s="17">
        <f t="shared" ref="T53:Z53" si="41">SUM(T44:T52)</f>
        <v>1221</v>
      </c>
      <c r="U53" s="17">
        <f t="shared" si="41"/>
        <v>174</v>
      </c>
      <c r="V53" s="17">
        <f t="shared" si="41"/>
        <v>17.981298605212352</v>
      </c>
      <c r="W53" s="17">
        <f t="shared" si="41"/>
        <v>0.97847626051478842</v>
      </c>
      <c r="X53" s="17">
        <f t="shared" si="41"/>
        <v>0</v>
      </c>
      <c r="Y53" s="17">
        <f t="shared" si="41"/>
        <v>18.959774865727141</v>
      </c>
      <c r="Z53" s="16">
        <f t="shared" si="41"/>
        <v>52.000045791009342</v>
      </c>
      <c r="AA53" s="16">
        <f>Z53</f>
        <v>52.000045791009342</v>
      </c>
      <c r="AC53" s="11"/>
      <c r="AD53" s="17">
        <f t="shared" ref="AD53:AJ53" si="42">SUM(AD44:AD52)</f>
        <v>6095</v>
      </c>
      <c r="AE53" s="17">
        <f t="shared" si="42"/>
        <v>863</v>
      </c>
      <c r="AF53" s="17">
        <f t="shared" si="42"/>
        <v>82.773020168167037</v>
      </c>
      <c r="AG53" s="17">
        <f t="shared" si="42"/>
        <v>4.3791251446178814</v>
      </c>
      <c r="AH53" s="17">
        <f t="shared" si="42"/>
        <v>0</v>
      </c>
      <c r="AI53" s="17">
        <f t="shared" si="42"/>
        <v>87.152145312784924</v>
      </c>
      <c r="AJ53" s="16">
        <f t="shared" si="42"/>
        <v>284.75010891947761</v>
      </c>
      <c r="AK53" s="16">
        <f>AJ53</f>
        <v>284.75010891947761</v>
      </c>
    </row>
    <row r="54" spans="1:37" ht="16.5" thickTop="1" thickBot="1" x14ac:dyDescent="0.3"/>
    <row r="55" spans="1:37" ht="46.5" customHeight="1" thickTop="1" thickBot="1" x14ac:dyDescent="0.3">
      <c r="A55" s="1" t="s">
        <v>33</v>
      </c>
    </row>
    <row r="56" spans="1:37" ht="31.5" thickTop="1" thickBot="1" x14ac:dyDescent="0.3">
      <c r="I56" s="1" t="s">
        <v>38</v>
      </c>
      <c r="J56" s="1" t="s">
        <v>12</v>
      </c>
      <c r="L56" s="14"/>
      <c r="M56" s="14"/>
      <c r="S56" s="1" t="s">
        <v>38</v>
      </c>
      <c r="T56" s="1" t="s">
        <v>39</v>
      </c>
      <c r="V56" s="14"/>
      <c r="W56" s="14"/>
      <c r="AC56" s="1" t="s">
        <v>38</v>
      </c>
      <c r="AD56" s="1" t="s">
        <v>40</v>
      </c>
      <c r="AF56" s="14"/>
      <c r="AG56" s="14"/>
    </row>
    <row r="57" spans="1:37" ht="64.5" customHeight="1" thickTop="1" thickBot="1" x14ac:dyDescent="0.3">
      <c r="A57" s="1" t="s">
        <v>41</v>
      </c>
      <c r="B57" s="1" t="s">
        <v>44</v>
      </c>
      <c r="C57" s="1" t="s">
        <v>45</v>
      </c>
      <c r="D57" s="1" t="s">
        <v>54</v>
      </c>
      <c r="E57" s="1" t="s">
        <v>46</v>
      </c>
      <c r="F57" s="1" t="s">
        <v>47</v>
      </c>
      <c r="G57" s="1" t="s">
        <v>48</v>
      </c>
      <c r="I57" s="1" t="s">
        <v>38</v>
      </c>
      <c r="J57" s="10" t="s">
        <v>56</v>
      </c>
      <c r="K57" s="10" t="s">
        <v>57</v>
      </c>
      <c r="L57" s="10" t="s">
        <v>49</v>
      </c>
      <c r="M57" s="10" t="s">
        <v>50</v>
      </c>
      <c r="N57" s="1" t="s">
        <v>72</v>
      </c>
      <c r="O57" s="1" t="s">
        <v>51</v>
      </c>
      <c r="P57" s="1" t="s">
        <v>52</v>
      </c>
      <c r="Q57" s="1" t="s">
        <v>53</v>
      </c>
      <c r="S57" s="1" t="s">
        <v>38</v>
      </c>
      <c r="T57" s="10" t="s">
        <v>56</v>
      </c>
      <c r="U57" s="10" t="s">
        <v>57</v>
      </c>
      <c r="V57" s="10" t="s">
        <v>49</v>
      </c>
      <c r="W57" s="10" t="s">
        <v>50</v>
      </c>
      <c r="X57" s="1" t="s">
        <v>72</v>
      </c>
      <c r="Y57" s="1" t="s">
        <v>51</v>
      </c>
      <c r="Z57" s="1" t="s">
        <v>52</v>
      </c>
      <c r="AA57" s="1" t="s">
        <v>53</v>
      </c>
      <c r="AC57" s="1" t="s">
        <v>38</v>
      </c>
      <c r="AD57" s="10" t="s">
        <v>56</v>
      </c>
      <c r="AE57" s="10" t="s">
        <v>57</v>
      </c>
      <c r="AF57" s="10" t="s">
        <v>49</v>
      </c>
      <c r="AG57" s="10" t="s">
        <v>50</v>
      </c>
      <c r="AH57" s="1" t="s">
        <v>72</v>
      </c>
      <c r="AI57" s="1" t="s">
        <v>51</v>
      </c>
      <c r="AJ57" s="1" t="s">
        <v>52</v>
      </c>
      <c r="AK57" s="1" t="s">
        <v>53</v>
      </c>
    </row>
    <row r="58" spans="1:37" ht="16.5" thickTop="1" thickBot="1" x14ac:dyDescent="0.3">
      <c r="A58" s="11" t="s">
        <v>43</v>
      </c>
      <c r="B58" s="15"/>
      <c r="C58" s="15"/>
      <c r="D58" s="15"/>
      <c r="E58" s="15"/>
      <c r="F58" s="15"/>
      <c r="G58" s="15">
        <f>NPV($B$6,G59:G68)</f>
        <v>27.912194959977718</v>
      </c>
      <c r="I58" s="11" t="s">
        <v>43</v>
      </c>
      <c r="J58" s="15"/>
      <c r="K58" s="15"/>
      <c r="L58" s="15"/>
      <c r="M58" s="15"/>
      <c r="N58" s="15"/>
      <c r="O58" s="15"/>
      <c r="P58" s="15"/>
      <c r="Q58" s="15">
        <f>NPV($B$6,Q59:Q68)</f>
        <v>74.520088838817685</v>
      </c>
      <c r="S58" s="11" t="s">
        <v>43</v>
      </c>
      <c r="T58" s="15"/>
      <c r="U58" s="15"/>
      <c r="V58" s="15"/>
      <c r="W58" s="15"/>
      <c r="X58" s="15"/>
      <c r="Y58" s="15"/>
      <c r="Z58" s="15"/>
      <c r="AA58" s="15">
        <f>NPV($B$6,AA59:AA68)</f>
        <v>36.568871436275714</v>
      </c>
      <c r="AC58" s="11" t="s">
        <v>43</v>
      </c>
      <c r="AD58" s="15"/>
      <c r="AE58" s="15"/>
      <c r="AF58" s="15"/>
      <c r="AG58" s="15"/>
      <c r="AH58" s="15"/>
      <c r="AI58" s="15"/>
      <c r="AJ58" s="15"/>
      <c r="AK58" s="15">
        <f>NPV($B$6,AK59:AK68)</f>
        <v>186.89934440499002</v>
      </c>
    </row>
    <row r="59" spans="1:37" ht="16.5" thickTop="1" thickBot="1" x14ac:dyDescent="0.3">
      <c r="A59" s="11">
        <v>2020</v>
      </c>
      <c r="B59" s="17">
        <f>SUMIF(Inputs!$D$21:$D$24,'Option 1B'!$A59,Inputs!E$21:E$24)</f>
        <v>0</v>
      </c>
      <c r="C59" s="16">
        <f>SUMIF(Inputs!$D$21:$D$24,'Option 1B'!$A59,Inputs!F$21:F$24)*$C$6</f>
        <v>0</v>
      </c>
      <c r="D59" s="16">
        <f>-PMT($B$6,Inputs!$C$3,C59,0,1)</f>
        <v>0</v>
      </c>
      <c r="E59" s="16">
        <f>Inputs!$C$4*D59</f>
        <v>0</v>
      </c>
      <c r="F59" s="16">
        <f>-PV($B$6,Inputs!$C$3-($A$22-$A59+1),D59+E59,0,1)</f>
        <v>0</v>
      </c>
      <c r="G59" s="16">
        <f>E59+D59</f>
        <v>0</v>
      </c>
      <c r="I59" s="11">
        <v>2020</v>
      </c>
      <c r="J59" s="17">
        <f>J44</f>
        <v>0</v>
      </c>
      <c r="K59" s="17">
        <f t="shared" ref="K59:N59" si="43">K44</f>
        <v>0</v>
      </c>
      <c r="L59" s="16">
        <f t="shared" si="43"/>
        <v>0</v>
      </c>
      <c r="M59" s="16">
        <f t="shared" si="43"/>
        <v>0</v>
      </c>
      <c r="N59" s="16">
        <f t="shared" si="43"/>
        <v>0</v>
      </c>
      <c r="O59" s="16">
        <f>L59+M59+N59</f>
        <v>0</v>
      </c>
      <c r="P59" s="16">
        <f>-PV($B$6,Inputs!$C$3-($A$22-$A59+1), AVERAGE('Option 1B'!$O$65:$O$67)*$B59/$B$53,0,1)</f>
        <v>0</v>
      </c>
      <c r="Q59" s="16">
        <f>O59</f>
        <v>0</v>
      </c>
      <c r="S59" s="11">
        <v>2020</v>
      </c>
      <c r="T59" s="17">
        <f>T44</f>
        <v>0</v>
      </c>
      <c r="U59" s="17">
        <f t="shared" ref="U59:X59" si="44">U44</f>
        <v>0</v>
      </c>
      <c r="V59" s="16">
        <f t="shared" si="44"/>
        <v>0</v>
      </c>
      <c r="W59" s="16">
        <f t="shared" si="44"/>
        <v>0</v>
      </c>
      <c r="X59" s="16">
        <f t="shared" si="44"/>
        <v>0</v>
      </c>
      <c r="Y59" s="16">
        <f>V59+W59+X59</f>
        <v>0</v>
      </c>
      <c r="Z59" s="16">
        <f>-PV($B$6,Inputs!$C$3-($A$22-$A59+1), AVERAGE('Option 1B'!$Y$65:$Y$67)*$B59/$B$53,0,1)</f>
        <v>0</v>
      </c>
      <c r="AA59" s="16">
        <f>Y59</f>
        <v>0</v>
      </c>
      <c r="AC59" s="11">
        <v>2020</v>
      </c>
      <c r="AD59" s="17">
        <f>AD44</f>
        <v>0</v>
      </c>
      <c r="AE59" s="17">
        <f t="shared" ref="AE59:AH59" si="45">AE44</f>
        <v>0</v>
      </c>
      <c r="AF59" s="16">
        <f t="shared" si="45"/>
        <v>0</v>
      </c>
      <c r="AG59" s="16">
        <f t="shared" si="45"/>
        <v>0</v>
      </c>
      <c r="AH59" s="16">
        <f t="shared" si="45"/>
        <v>0</v>
      </c>
      <c r="AI59" s="16">
        <f>AF59+AG59+AH59</f>
        <v>0</v>
      </c>
      <c r="AJ59" s="16">
        <f>-PV($B$6,Inputs!$C$3-($A$22-$A59+1), AVERAGE('Option 1B'!$AI$65:$AI$67)*$B59/$B$53,0,1)</f>
        <v>0</v>
      </c>
      <c r="AK59" s="16">
        <f>AI59</f>
        <v>0</v>
      </c>
    </row>
    <row r="60" spans="1:37" ht="16.5" thickTop="1" thickBot="1" x14ac:dyDescent="0.3">
      <c r="A60" s="11">
        <v>2021</v>
      </c>
      <c r="B60" s="17">
        <f>SUMIF(Inputs!$D$21:$D$24,'Option 1B'!$A60,Inputs!E$21:E$24)</f>
        <v>100</v>
      </c>
      <c r="C60" s="16">
        <f>SUMIF(Inputs!$D$21:$D$24,'Option 1B'!$A60,Inputs!F$21:F$24)*$C$6</f>
        <v>8.32</v>
      </c>
      <c r="D60" s="16">
        <f>-PMT($B$6,Inputs!$C$3,C60,0,1)</f>
        <v>0.57022541848791786</v>
      </c>
      <c r="E60" s="16">
        <f>Inputs!$C$4*D60</f>
        <v>1.1404508369758357E-2</v>
      </c>
      <c r="F60" s="16">
        <f>-PV($B$6,Inputs!$C$3-($A$22-$A60+1),D60+E60,0,1)</f>
        <v>7.4239689516455067</v>
      </c>
      <c r="G60" s="16">
        <f>D60+E60+G59</f>
        <v>0.58162992685767623</v>
      </c>
      <c r="I60" s="11">
        <v>2021</v>
      </c>
      <c r="J60" s="17">
        <f t="shared" ref="J60:N67" si="46">J45</f>
        <v>58</v>
      </c>
      <c r="K60" s="17">
        <f t="shared" si="46"/>
        <v>9</v>
      </c>
      <c r="L60" s="16">
        <f t="shared" si="46"/>
        <v>0.84078725137157462</v>
      </c>
      <c r="M60" s="16">
        <f t="shared" si="46"/>
        <v>4.7245529299886811E-2</v>
      </c>
      <c r="N60" s="16">
        <f t="shared" si="46"/>
        <v>0</v>
      </c>
      <c r="O60" s="16">
        <f t="shared" ref="O60:O67" si="47">L60+M60+N60</f>
        <v>0.88803278067146141</v>
      </c>
      <c r="P60" s="16">
        <f>-PV($B$6,Inputs!$C$3-($A$22-$A60+1), AVERAGE('Option 1B'!$O$65:$O$67)*$B60/$B$53,0,1)</f>
        <v>22.362937541536731</v>
      </c>
      <c r="Q60" s="16">
        <f t="shared" ref="Q60:Q67" si="48">O60</f>
        <v>0.88803278067146141</v>
      </c>
      <c r="S60" s="11">
        <v>2021</v>
      </c>
      <c r="T60" s="17">
        <f t="shared" ref="T60:X67" si="49">T45</f>
        <v>51</v>
      </c>
      <c r="U60" s="17">
        <f t="shared" si="49"/>
        <v>8</v>
      </c>
      <c r="V60" s="16">
        <f t="shared" si="49"/>
        <v>0.73204675730030633</v>
      </c>
      <c r="W60" s="16">
        <f t="shared" si="49"/>
        <v>4.1080968451841039E-2</v>
      </c>
      <c r="X60" s="16">
        <f t="shared" si="49"/>
        <v>0</v>
      </c>
      <c r="Y60" s="16">
        <f t="shared" ref="Y60:Y67" si="50">V60+W60+X60</f>
        <v>0.77312772575214739</v>
      </c>
      <c r="Z60" s="16">
        <f>-PV($B$6,Inputs!$C$3-($A$22-$A60+1), AVERAGE('Option 1B'!$Y$65:$Y$67)*$B60/$B$53,0,1)</f>
        <v>10.194657705557502</v>
      </c>
      <c r="AA60" s="16">
        <f t="shared" ref="AA60:AA67" si="51">Y60</f>
        <v>0.77312772575214739</v>
      </c>
      <c r="AC60" s="11">
        <v>2021</v>
      </c>
      <c r="AD60" s="17">
        <f t="shared" ref="AD60:AH67" si="52">AD45</f>
        <v>59</v>
      </c>
      <c r="AE60" s="17">
        <f t="shared" si="52"/>
        <v>8</v>
      </c>
      <c r="AF60" s="16">
        <f t="shared" si="52"/>
        <v>0.75139101523257368</v>
      </c>
      <c r="AG60" s="16">
        <f t="shared" si="52"/>
        <v>4.2687627270174895E-2</v>
      </c>
      <c r="AH60" s="16">
        <f t="shared" si="52"/>
        <v>0</v>
      </c>
      <c r="AI60" s="16">
        <f t="shared" ref="AI60:AI67" si="53">AF60+AG60+AH60</f>
        <v>0.79407864250274862</v>
      </c>
      <c r="AJ60" s="16">
        <f>-PV($B$6,Inputs!$C$3-($A$22-$A60+1), AVERAGE('Option 1B'!$AI$65:$AI$67)*$B60/$B$53,0,1)</f>
        <v>55.82552568744466</v>
      </c>
      <c r="AK60" s="16">
        <f t="shared" ref="AK60:AK67" si="54">AI60</f>
        <v>0.79407864250274862</v>
      </c>
    </row>
    <row r="61" spans="1:37" ht="16.5" thickTop="1" thickBot="1" x14ac:dyDescent="0.3">
      <c r="A61" s="11">
        <v>2022</v>
      </c>
      <c r="B61" s="17">
        <f>SUMIF(Inputs!$D$21:$D$24,'Option 1B'!$A61,Inputs!E$21:E$24)</f>
        <v>100</v>
      </c>
      <c r="C61" s="16">
        <f>SUMIF(Inputs!$D$21:$D$24,'Option 1B'!$A61,Inputs!F$21:F$24)*$C$6</f>
        <v>8.32</v>
      </c>
      <c r="D61" s="16">
        <f>-PMT($B$6,Inputs!$C$3,C61,0,1)</f>
        <v>0.57022541848791786</v>
      </c>
      <c r="E61" s="16">
        <f>Inputs!$C$4*D61</f>
        <v>1.1404508369758357E-2</v>
      </c>
      <c r="F61" s="16">
        <f>-PV($B$6,Inputs!$C$3-($A$22-$A61+1),D61+E61,0,1)</f>
        <v>7.5853742208628709</v>
      </c>
      <c r="G61" s="16">
        <f t="shared" ref="G61:G67" si="55">D61+E61+G60</f>
        <v>1.1632598537153525</v>
      </c>
      <c r="I61" s="11">
        <v>2022</v>
      </c>
      <c r="J61" s="17">
        <f t="shared" si="46"/>
        <v>106</v>
      </c>
      <c r="K61" s="17">
        <f t="shared" si="46"/>
        <v>15</v>
      </c>
      <c r="L61" s="16">
        <f t="shared" si="46"/>
        <v>1.2315726987971356</v>
      </c>
      <c r="M61" s="16">
        <f t="shared" si="46"/>
        <v>6.9033768821020525E-2</v>
      </c>
      <c r="N61" s="16">
        <f t="shared" si="46"/>
        <v>0</v>
      </c>
      <c r="O61" s="16">
        <f t="shared" si="47"/>
        <v>1.3006064676181561</v>
      </c>
      <c r="P61" s="16">
        <f>-PV($B$6,Inputs!$C$3-($A$22-$A61+1), AVERAGE('Option 1B'!$O$65:$O$67)*$B61/$B$53,0,1)</f>
        <v>22.849132456668055</v>
      </c>
      <c r="Q61" s="16">
        <f t="shared" si="48"/>
        <v>1.3006064676181561</v>
      </c>
      <c r="S61" s="11">
        <v>2022</v>
      </c>
      <c r="T61" s="17">
        <f t="shared" si="49"/>
        <v>73</v>
      </c>
      <c r="U61" s="17">
        <f t="shared" si="49"/>
        <v>10</v>
      </c>
      <c r="V61" s="16">
        <f t="shared" si="49"/>
        <v>0.99000729533228327</v>
      </c>
      <c r="W61" s="16">
        <f t="shared" si="49"/>
        <v>5.5498276007567793E-2</v>
      </c>
      <c r="X61" s="16">
        <f t="shared" si="49"/>
        <v>0</v>
      </c>
      <c r="Y61" s="16">
        <f t="shared" si="50"/>
        <v>1.0455055713398511</v>
      </c>
      <c r="Z61" s="16">
        <f>-PV($B$6,Inputs!$C$3-($A$22-$A61+1), AVERAGE('Option 1B'!$Y$65:$Y$67)*$B61/$B$53,0,1)</f>
        <v>10.416300802701606</v>
      </c>
      <c r="AA61" s="16">
        <f t="shared" si="51"/>
        <v>1.0455055713398511</v>
      </c>
      <c r="AC61" s="11">
        <v>2022</v>
      </c>
      <c r="AD61" s="17">
        <f t="shared" si="52"/>
        <v>170</v>
      </c>
      <c r="AE61" s="17">
        <f t="shared" si="52"/>
        <v>25</v>
      </c>
      <c r="AF61" s="16">
        <f t="shared" si="52"/>
        <v>2.202936832557937</v>
      </c>
      <c r="AG61" s="16">
        <f t="shared" si="52"/>
        <v>0.12332529878945404</v>
      </c>
      <c r="AH61" s="16">
        <f t="shared" si="52"/>
        <v>0</v>
      </c>
      <c r="AI61" s="16">
        <f t="shared" si="53"/>
        <v>2.326262131347391</v>
      </c>
      <c r="AJ61" s="16">
        <f>-PV($B$6,Inputs!$C$3-($A$22-$A61+1), AVERAGE('Option 1B'!$AI$65:$AI$67)*$B61/$B$53,0,1)</f>
        <v>57.039234158138861</v>
      </c>
      <c r="AK61" s="16">
        <f t="shared" si="54"/>
        <v>2.326262131347391</v>
      </c>
    </row>
    <row r="62" spans="1:37" ht="16.5" thickTop="1" thickBot="1" x14ac:dyDescent="0.3">
      <c r="A62" s="11">
        <v>2023</v>
      </c>
      <c r="B62" s="17">
        <f>SUMIF(Inputs!$D$21:$D$24,'Option 1B'!$A62,Inputs!E$21:E$24)</f>
        <v>200</v>
      </c>
      <c r="C62" s="16">
        <f>SUMIF(Inputs!$D$21:$D$24,'Option 1B'!$A62,Inputs!F$21:F$24)*$C$6</f>
        <v>16.38</v>
      </c>
      <c r="D62" s="16">
        <f>-PMT($B$6,Inputs!$C$3,C62,0,1)</f>
        <v>1.1226312926480879</v>
      </c>
      <c r="E62" s="16">
        <f>Inputs!$C$4*D62</f>
        <v>2.2452625852961757E-2</v>
      </c>
      <c r="F62" s="16">
        <f>-PV($B$6,Inputs!$C$3-($A$22-$A62+1),D62+E62,0,1)</f>
        <v>15.233485331070648</v>
      </c>
      <c r="G62" s="16">
        <f t="shared" si="55"/>
        <v>2.3083437722164022</v>
      </c>
      <c r="I62" s="11">
        <v>2023</v>
      </c>
      <c r="J62" s="17">
        <f t="shared" si="46"/>
        <v>160</v>
      </c>
      <c r="K62" s="17">
        <f t="shared" si="46"/>
        <v>23</v>
      </c>
      <c r="L62" s="16">
        <f t="shared" si="46"/>
        <v>2.5368399760655875</v>
      </c>
      <c r="M62" s="16">
        <f t="shared" si="46"/>
        <v>0.14066812000661466</v>
      </c>
      <c r="N62" s="16">
        <f t="shared" si="46"/>
        <v>0</v>
      </c>
      <c r="O62" s="16">
        <f t="shared" si="47"/>
        <v>2.6775080960722022</v>
      </c>
      <c r="P62" s="16">
        <f>-PV($B$6,Inputs!$C$3-($A$22-$A62+1), AVERAGE('Option 1B'!$O$65:$O$67)*$B62/$B$53,0,1)</f>
        <v>46.615613809810299</v>
      </c>
      <c r="Q62" s="16">
        <f t="shared" si="48"/>
        <v>2.6775080960722022</v>
      </c>
      <c r="S62" s="11">
        <v>2023</v>
      </c>
      <c r="T62" s="17">
        <f t="shared" si="49"/>
        <v>114</v>
      </c>
      <c r="U62" s="17">
        <f t="shared" si="49"/>
        <v>17</v>
      </c>
      <c r="V62" s="16">
        <f t="shared" si="49"/>
        <v>1.6460542133816414</v>
      </c>
      <c r="W62" s="16">
        <f t="shared" si="49"/>
        <v>9.1498864772122906E-2</v>
      </c>
      <c r="X62" s="16">
        <f t="shared" si="49"/>
        <v>0</v>
      </c>
      <c r="Y62" s="16">
        <f t="shared" si="50"/>
        <v>1.7375530781537643</v>
      </c>
      <c r="Z62" s="16">
        <f>-PV($B$6,Inputs!$C$3-($A$22-$A62+1), AVERAGE('Option 1B'!$Y$65:$Y$67)*$B62/$B$53,0,1)</f>
        <v>21.250796128316619</v>
      </c>
      <c r="AA62" s="16">
        <f t="shared" si="51"/>
        <v>1.7375530781537643</v>
      </c>
      <c r="AC62" s="11">
        <v>2023</v>
      </c>
      <c r="AD62" s="17">
        <f t="shared" si="52"/>
        <v>502</v>
      </c>
      <c r="AE62" s="17">
        <f t="shared" si="52"/>
        <v>71</v>
      </c>
      <c r="AF62" s="16">
        <f t="shared" si="52"/>
        <v>6.8465904998206852</v>
      </c>
      <c r="AG62" s="16">
        <f t="shared" si="52"/>
        <v>0.37352001755843545</v>
      </c>
      <c r="AH62" s="16">
        <f t="shared" si="52"/>
        <v>0</v>
      </c>
      <c r="AI62" s="16">
        <f t="shared" si="53"/>
        <v>7.2201105173791209</v>
      </c>
      <c r="AJ62" s="16">
        <f>-PV($B$6,Inputs!$C$3-($A$22-$A62+1), AVERAGE('Option 1B'!$AI$65:$AI$67)*$B62/$B$53,0,1)</f>
        <v>116.36848429871959</v>
      </c>
      <c r="AK62" s="16">
        <f t="shared" si="54"/>
        <v>7.2201105173791209</v>
      </c>
    </row>
    <row r="63" spans="1:37" ht="16.5" thickTop="1" thickBot="1" x14ac:dyDescent="0.3">
      <c r="A63" s="11">
        <v>2024</v>
      </c>
      <c r="B63" s="17">
        <f>SUMIF(Inputs!$D$21:$D$24,'Option 1B'!$A63,Inputs!E$21:E$24)</f>
        <v>0</v>
      </c>
      <c r="C63" s="16">
        <f>SUMIF(Inputs!$D$21:$D$24,'Option 1B'!$A63,Inputs!F$21:F$24)*$C$6</f>
        <v>0</v>
      </c>
      <c r="D63" s="16">
        <f>-PMT($B$6,Inputs!$C$3,C63,0,1)</f>
        <v>0</v>
      </c>
      <c r="E63" s="16">
        <f>Inputs!$C$4*D63</f>
        <v>0</v>
      </c>
      <c r="F63" s="16">
        <f>-PV($B$6,Inputs!$C$3-($A$22-$A63+1),D63+E63,0,1)</f>
        <v>0</v>
      </c>
      <c r="G63" s="16">
        <f t="shared" si="55"/>
        <v>2.3083437722164022</v>
      </c>
      <c r="I63" s="11">
        <v>2024</v>
      </c>
      <c r="J63" s="17">
        <f t="shared" si="46"/>
        <v>237</v>
      </c>
      <c r="K63" s="17">
        <f t="shared" si="46"/>
        <v>34</v>
      </c>
      <c r="L63" s="16">
        <f t="shared" si="46"/>
        <v>3.8939711967516124</v>
      </c>
      <c r="M63" s="16">
        <f t="shared" si="46"/>
        <v>0.21346861466810152</v>
      </c>
      <c r="N63" s="16">
        <f t="shared" si="46"/>
        <v>0</v>
      </c>
      <c r="O63" s="16">
        <f t="shared" si="47"/>
        <v>4.1074398114197139</v>
      </c>
      <c r="P63" s="16">
        <f>-PV($B$6,Inputs!$C$3-($A$22-$A63+1), AVERAGE('Option 1B'!$O$65:$O$67)*$B63/$B$53,0,1)</f>
        <v>0</v>
      </c>
      <c r="Q63" s="16">
        <f t="shared" si="48"/>
        <v>4.1074398114197139</v>
      </c>
      <c r="S63" s="11">
        <v>2024</v>
      </c>
      <c r="T63" s="17">
        <f t="shared" si="49"/>
        <v>181</v>
      </c>
      <c r="U63" s="17">
        <f t="shared" si="49"/>
        <v>25</v>
      </c>
      <c r="V63" s="16">
        <f t="shared" si="49"/>
        <v>2.6869336449428238</v>
      </c>
      <c r="W63" s="16">
        <f t="shared" si="49"/>
        <v>0.14773338222462803</v>
      </c>
      <c r="X63" s="16">
        <f t="shared" si="49"/>
        <v>0</v>
      </c>
      <c r="Y63" s="16">
        <f t="shared" si="50"/>
        <v>2.8346670271674519</v>
      </c>
      <c r="Z63" s="16">
        <f>-PV($B$6,Inputs!$C$3-($A$22-$A63+1), AVERAGE('Option 1B'!$Y$65:$Y$67)*$B63/$B$53,0,1)</f>
        <v>0</v>
      </c>
      <c r="AA63" s="16">
        <f t="shared" si="51"/>
        <v>2.8346670271674519</v>
      </c>
      <c r="AC63" s="11">
        <v>2024</v>
      </c>
      <c r="AD63" s="17">
        <f t="shared" si="52"/>
        <v>762</v>
      </c>
      <c r="AE63" s="17">
        <f t="shared" si="52"/>
        <v>108</v>
      </c>
      <c r="AF63" s="16">
        <f t="shared" si="52"/>
        <v>10.910745529874186</v>
      </c>
      <c r="AG63" s="16">
        <f t="shared" si="52"/>
        <v>0.58014241458817384</v>
      </c>
      <c r="AH63" s="16">
        <f t="shared" si="52"/>
        <v>0</v>
      </c>
      <c r="AI63" s="16">
        <f t="shared" si="53"/>
        <v>11.49088794446236</v>
      </c>
      <c r="AJ63" s="16">
        <f>-PV($B$6,Inputs!$C$3-($A$22-$A63+1), AVERAGE('Option 1B'!$AI$65:$AI$67)*$B63/$B$53,0,1)</f>
        <v>0</v>
      </c>
      <c r="AK63" s="16">
        <f t="shared" si="54"/>
        <v>11.49088794446236</v>
      </c>
    </row>
    <row r="64" spans="1:37" ht="16.5" thickTop="1" thickBot="1" x14ac:dyDescent="0.3">
      <c r="A64" s="11">
        <v>2025</v>
      </c>
      <c r="B64" s="17">
        <f>SUMIF(Inputs!$D$21:$D$24,'Option 1B'!$A64,Inputs!E$21:E$24)</f>
        <v>0</v>
      </c>
      <c r="C64" s="16">
        <f>SUMIF(Inputs!$D$21:$D$24,'Option 1B'!$A64,Inputs!F$21:F$24)*$C$6</f>
        <v>0</v>
      </c>
      <c r="D64" s="16">
        <f>-PMT($B$6,Inputs!$C$3,C64,0,1)</f>
        <v>0</v>
      </c>
      <c r="E64" s="16">
        <f>Inputs!$C$4*D64</f>
        <v>0</v>
      </c>
      <c r="F64" s="16">
        <f>-PV($B$6,Inputs!$C$3-($A$22-$A64+1),D64+E64,0,1)</f>
        <v>0</v>
      </c>
      <c r="G64" s="16">
        <f t="shared" si="55"/>
        <v>2.3083437722164022</v>
      </c>
      <c r="I64" s="11">
        <v>2025</v>
      </c>
      <c r="J64" s="17">
        <f t="shared" si="46"/>
        <v>244</v>
      </c>
      <c r="K64" s="17">
        <f t="shared" si="46"/>
        <v>35</v>
      </c>
      <c r="L64" s="16">
        <f t="shared" si="46"/>
        <v>4.0871709827410232</v>
      </c>
      <c r="M64" s="16">
        <f t="shared" si="46"/>
        <v>0.22047235289932465</v>
      </c>
      <c r="N64" s="16">
        <f t="shared" si="46"/>
        <v>0</v>
      </c>
      <c r="O64" s="16">
        <f t="shared" si="47"/>
        <v>4.3076433356403481</v>
      </c>
      <c r="P64" s="16">
        <f>-PV($B$6,Inputs!$C$3-($A$22-$A64+1), AVERAGE('Option 1B'!$O$65:$O$67)*$B64/$B$53,0,1)</f>
        <v>0</v>
      </c>
      <c r="Q64" s="16">
        <f t="shared" si="48"/>
        <v>4.3076433356403481</v>
      </c>
      <c r="S64" s="11">
        <v>2025</v>
      </c>
      <c r="T64" s="17">
        <f t="shared" si="49"/>
        <v>191</v>
      </c>
      <c r="U64" s="17">
        <f t="shared" si="49"/>
        <v>26</v>
      </c>
      <c r="V64" s="16">
        <f t="shared" si="49"/>
        <v>2.8357779640290501</v>
      </c>
      <c r="W64" s="16">
        <f t="shared" si="49"/>
        <v>0.14875317506372332</v>
      </c>
      <c r="X64" s="16">
        <f t="shared" si="49"/>
        <v>0</v>
      </c>
      <c r="Y64" s="16">
        <f t="shared" si="50"/>
        <v>2.9845311390927733</v>
      </c>
      <c r="Z64" s="16">
        <f>-PV($B$6,Inputs!$C$3-($A$22-$A64+1), AVERAGE('Option 1B'!$Y$65:$Y$67)*$B64/$B$53,0,1)</f>
        <v>0</v>
      </c>
      <c r="AA64" s="16">
        <f t="shared" si="51"/>
        <v>2.9845311390927733</v>
      </c>
      <c r="AC64" s="11">
        <v>2025</v>
      </c>
      <c r="AD64" s="17">
        <f t="shared" si="52"/>
        <v>844</v>
      </c>
      <c r="AE64" s="17">
        <f t="shared" si="52"/>
        <v>120</v>
      </c>
      <c r="AF64" s="16">
        <f t="shared" si="52"/>
        <v>12.195109612048551</v>
      </c>
      <c r="AG64" s="16">
        <f t="shared" si="52"/>
        <v>0.64196982146890191</v>
      </c>
      <c r="AH64" s="16">
        <f t="shared" si="52"/>
        <v>0</v>
      </c>
      <c r="AI64" s="16">
        <f t="shared" si="53"/>
        <v>12.837079433517452</v>
      </c>
      <c r="AJ64" s="16">
        <f>-PV($B$6,Inputs!$C$3-($A$22-$A64+1), AVERAGE('Option 1B'!$AI$65:$AI$67)*$B64/$B$53,0,1)</f>
        <v>0</v>
      </c>
      <c r="AK64" s="16">
        <f t="shared" si="54"/>
        <v>12.837079433517452</v>
      </c>
    </row>
    <row r="65" spans="1:37" ht="16.5" thickTop="1" thickBot="1" x14ac:dyDescent="0.3">
      <c r="A65" s="11">
        <v>2026</v>
      </c>
      <c r="B65" s="17">
        <f>SUMIF(Inputs!$D$21:$D$24,'Option 1B'!$A65,Inputs!E$21:E$24)</f>
        <v>0</v>
      </c>
      <c r="C65" s="16">
        <f>SUMIF(Inputs!$D$21:$D$24,'Option 1B'!$A65,Inputs!F$21:F$24)*$C$6</f>
        <v>0</v>
      </c>
      <c r="D65" s="16">
        <f>-PMT($B$6,Inputs!$C$3,C65,0,1)</f>
        <v>0</v>
      </c>
      <c r="E65" s="16">
        <f>Inputs!$C$4*D65</f>
        <v>0</v>
      </c>
      <c r="F65" s="16">
        <f>-PV($B$6,Inputs!$C$3-($A$22-$A65+1),D65+E65,0,1)</f>
        <v>0</v>
      </c>
      <c r="G65" s="16">
        <f t="shared" si="55"/>
        <v>2.3083437722164022</v>
      </c>
      <c r="I65" s="11">
        <v>2026</v>
      </c>
      <c r="J65" s="17">
        <f t="shared" si="46"/>
        <v>321</v>
      </c>
      <c r="K65" s="17">
        <f t="shared" si="46"/>
        <v>45</v>
      </c>
      <c r="L65" s="16">
        <f t="shared" si="46"/>
        <v>5.7652078110827434</v>
      </c>
      <c r="M65" s="16">
        <f t="shared" si="46"/>
        <v>0.3094461966774652</v>
      </c>
      <c r="N65" s="16">
        <f t="shared" si="46"/>
        <v>0</v>
      </c>
      <c r="O65" s="16">
        <f t="shared" si="47"/>
        <v>6.0746540077602083</v>
      </c>
      <c r="P65" s="16">
        <f>-PV($B$6,Inputs!$C$3-($A$22-$A65+1), AVERAGE('Option 1B'!$O$65:$O$67)*$B65/$B$53,0,1)</f>
        <v>0</v>
      </c>
      <c r="Q65" s="16">
        <f t="shared" si="48"/>
        <v>6.0746540077602083</v>
      </c>
      <c r="S65" s="11">
        <v>2026</v>
      </c>
      <c r="T65" s="17">
        <f t="shared" si="49"/>
        <v>206</v>
      </c>
      <c r="U65" s="17">
        <f t="shared" si="49"/>
        <v>30</v>
      </c>
      <c r="V65" s="16">
        <f t="shared" si="49"/>
        <v>3.2255038577697248</v>
      </c>
      <c r="W65" s="16">
        <f t="shared" si="49"/>
        <v>0.17470155826967881</v>
      </c>
      <c r="X65" s="16">
        <f t="shared" si="49"/>
        <v>0</v>
      </c>
      <c r="Y65" s="16">
        <f t="shared" si="50"/>
        <v>3.4002054160394035</v>
      </c>
      <c r="Z65" s="16">
        <f>-PV($B$6,Inputs!$C$3-($A$22-$A65+1), AVERAGE('Option 1B'!$Y$65:$Y$67)*$B65/$B$53,0,1)</f>
        <v>0</v>
      </c>
      <c r="AA65" s="16">
        <f t="shared" si="51"/>
        <v>3.4002054160394035</v>
      </c>
      <c r="AC65" s="11">
        <v>2026</v>
      </c>
      <c r="AD65" s="17">
        <f t="shared" si="52"/>
        <v>1080</v>
      </c>
      <c r="AE65" s="17">
        <f t="shared" si="52"/>
        <v>153</v>
      </c>
      <c r="AF65" s="16">
        <f t="shared" si="52"/>
        <v>15.645221519665887</v>
      </c>
      <c r="AG65" s="16">
        <f t="shared" si="52"/>
        <v>0.81994889277277871</v>
      </c>
      <c r="AH65" s="16">
        <f t="shared" si="52"/>
        <v>0</v>
      </c>
      <c r="AI65" s="16">
        <f t="shared" si="53"/>
        <v>16.465170412438667</v>
      </c>
      <c r="AJ65" s="16">
        <f>-PV($B$6,Inputs!$C$3-($A$22-$A65+1), AVERAGE('Option 1B'!$AI$65:$AI$67)*$B65/$B$53,0,1)</f>
        <v>0</v>
      </c>
      <c r="AK65" s="16">
        <f t="shared" si="54"/>
        <v>16.465170412438667</v>
      </c>
    </row>
    <row r="66" spans="1:37" ht="16.5" thickTop="1" thickBot="1" x14ac:dyDescent="0.3">
      <c r="A66" s="11">
        <v>2027</v>
      </c>
      <c r="B66" s="17">
        <f>SUMIF(Inputs!$D$21:$D$24,'Option 1B'!$A66,Inputs!E$21:E$24)</f>
        <v>0</v>
      </c>
      <c r="C66" s="16">
        <f>SUMIF(Inputs!$D$21:$D$24,'Option 1B'!$A66,Inputs!F$21:F$24)*$C$6</f>
        <v>0</v>
      </c>
      <c r="D66" s="16">
        <f>-PMT($B$6,Inputs!$C$3,C66,0,1)</f>
        <v>0</v>
      </c>
      <c r="E66" s="16">
        <f>Inputs!$C$4*D66</f>
        <v>0</v>
      </c>
      <c r="F66" s="16">
        <f>-PV($B$6,Inputs!$C$3-($A$22-$A66+1),D66+E66,0,1)</f>
        <v>0</v>
      </c>
      <c r="G66" s="16">
        <f t="shared" si="55"/>
        <v>2.3083437722164022</v>
      </c>
      <c r="I66" s="11">
        <v>2027</v>
      </c>
      <c r="J66" s="17">
        <f t="shared" si="46"/>
        <v>387</v>
      </c>
      <c r="K66" s="17">
        <f t="shared" si="46"/>
        <v>56</v>
      </c>
      <c r="L66" s="16">
        <f t="shared" si="46"/>
        <v>6.5766192600822135</v>
      </c>
      <c r="M66" s="16">
        <f t="shared" si="46"/>
        <v>0.35350579042778818</v>
      </c>
      <c r="N66" s="16">
        <f t="shared" si="46"/>
        <v>0</v>
      </c>
      <c r="O66" s="16">
        <f t="shared" si="47"/>
        <v>6.9301250505100018</v>
      </c>
      <c r="P66" s="16">
        <f>-PV($B$6,Inputs!$C$3-($A$22-$A66+1), AVERAGE('Option 1B'!$O$65:$O$67)*$B66/$B$53,0,1)</f>
        <v>0</v>
      </c>
      <c r="Q66" s="16">
        <f t="shared" si="48"/>
        <v>6.9301250505100018</v>
      </c>
      <c r="S66" s="11">
        <v>2027</v>
      </c>
      <c r="T66" s="17">
        <f t="shared" si="49"/>
        <v>200</v>
      </c>
      <c r="U66" s="17">
        <f t="shared" si="49"/>
        <v>29</v>
      </c>
      <c r="V66" s="16">
        <f t="shared" si="49"/>
        <v>2.8660329216782028</v>
      </c>
      <c r="W66" s="16">
        <f t="shared" si="49"/>
        <v>0.15613004308104159</v>
      </c>
      <c r="X66" s="16">
        <f t="shared" si="49"/>
        <v>0</v>
      </c>
      <c r="Y66" s="16">
        <f t="shared" si="50"/>
        <v>3.0221629647592443</v>
      </c>
      <c r="Z66" s="16">
        <f>-PV($B$6,Inputs!$C$3-($A$22-$A66+1), AVERAGE('Option 1B'!$Y$65:$Y$67)*$B66/$B$53,0,1)</f>
        <v>0</v>
      </c>
      <c r="AA66" s="16">
        <f t="shared" si="51"/>
        <v>3.0221629647592443</v>
      </c>
      <c r="AC66" s="11">
        <v>2027</v>
      </c>
      <c r="AD66" s="17">
        <f t="shared" si="52"/>
        <v>1282</v>
      </c>
      <c r="AE66" s="17">
        <f t="shared" si="52"/>
        <v>181</v>
      </c>
      <c r="AF66" s="16">
        <f t="shared" si="52"/>
        <v>16.368106940076402</v>
      </c>
      <c r="AG66" s="16">
        <f t="shared" si="52"/>
        <v>0.86152319756790641</v>
      </c>
      <c r="AH66" s="16">
        <f t="shared" si="52"/>
        <v>0</v>
      </c>
      <c r="AI66" s="16">
        <f t="shared" si="53"/>
        <v>17.229630137644307</v>
      </c>
      <c r="AJ66" s="16">
        <f>-PV($B$6,Inputs!$C$3-($A$22-$A66+1), AVERAGE('Option 1B'!$AI$65:$AI$67)*$B66/$B$53,0,1)</f>
        <v>0</v>
      </c>
      <c r="AK66" s="16">
        <f t="shared" si="54"/>
        <v>17.229630137644307</v>
      </c>
    </row>
    <row r="67" spans="1:37" ht="16.5" thickTop="1" thickBot="1" x14ac:dyDescent="0.3">
      <c r="A67" s="11">
        <v>2028</v>
      </c>
      <c r="B67" s="17">
        <f>SUMIF(Inputs!$D$21:$D$24,'Option 1B'!$A67,Inputs!E$21:E$24)</f>
        <v>0</v>
      </c>
      <c r="C67" s="16">
        <f>SUMIF(Inputs!$D$21:$D$24,'Option 1B'!$A67,Inputs!F$21:F$24)*$C$6</f>
        <v>0</v>
      </c>
      <c r="D67" s="16">
        <f>-PMT($B$6,Inputs!$C$3,C67,0,1)</f>
        <v>0</v>
      </c>
      <c r="E67" s="16">
        <f>Inputs!$C$4*D67</f>
        <v>0</v>
      </c>
      <c r="F67" s="16">
        <f>-PV($B$6,Inputs!$C$3-($A$22-$A67+1),D67+E67,0,1)</f>
        <v>0</v>
      </c>
      <c r="G67" s="16">
        <f t="shared" si="55"/>
        <v>2.3083437722164022</v>
      </c>
      <c r="I67" s="11">
        <v>2028</v>
      </c>
      <c r="J67" s="17">
        <f t="shared" si="46"/>
        <v>435</v>
      </c>
      <c r="K67" s="17">
        <f t="shared" si="46"/>
        <v>62</v>
      </c>
      <c r="L67" s="16">
        <f t="shared" si="46"/>
        <v>7.6112177677032884</v>
      </c>
      <c r="M67" s="16">
        <f t="shared" si="46"/>
        <v>0.40826199513673078</v>
      </c>
      <c r="N67" s="16">
        <f t="shared" si="46"/>
        <v>0</v>
      </c>
      <c r="O67" s="16">
        <f t="shared" si="47"/>
        <v>8.0194797628400192</v>
      </c>
      <c r="P67" s="16">
        <f>-PV($B$6,Inputs!$C$3-($A$22-$A67+1), AVERAGE('Option 1B'!$O$65:$O$67)*$B67/$B$53,0,1)</f>
        <v>0</v>
      </c>
      <c r="Q67" s="16">
        <f t="shared" si="48"/>
        <v>8.0194797628400192</v>
      </c>
      <c r="S67" s="11">
        <v>2028</v>
      </c>
      <c r="T67" s="17">
        <f t="shared" si="49"/>
        <v>205</v>
      </c>
      <c r="U67" s="17">
        <f t="shared" si="49"/>
        <v>29</v>
      </c>
      <c r="V67" s="16">
        <f t="shared" si="49"/>
        <v>2.9989419507783199</v>
      </c>
      <c r="W67" s="16">
        <f t="shared" si="49"/>
        <v>0.16307999264418491</v>
      </c>
      <c r="X67" s="16">
        <f t="shared" si="49"/>
        <v>0</v>
      </c>
      <c r="Y67" s="16">
        <f t="shared" si="50"/>
        <v>3.1620219434225048</v>
      </c>
      <c r="Z67" s="16">
        <f>-PV($B$6,Inputs!$C$3-($A$22-$A67+1), AVERAGE('Option 1B'!$Y$65:$Y$67)*$B67/$B$53,0,1)</f>
        <v>0</v>
      </c>
      <c r="AA67" s="16">
        <f t="shared" si="51"/>
        <v>3.1620219434225048</v>
      </c>
      <c r="AC67" s="11">
        <v>2028</v>
      </c>
      <c r="AD67" s="17">
        <f t="shared" si="52"/>
        <v>1396</v>
      </c>
      <c r="AE67" s="17">
        <f t="shared" si="52"/>
        <v>197</v>
      </c>
      <c r="AF67" s="16">
        <f t="shared" si="52"/>
        <v>17.852918218890824</v>
      </c>
      <c r="AG67" s="16">
        <f t="shared" si="52"/>
        <v>0.93600787460205592</v>
      </c>
      <c r="AH67" s="16">
        <f t="shared" si="52"/>
        <v>0</v>
      </c>
      <c r="AI67" s="16">
        <f t="shared" si="53"/>
        <v>18.788926093492879</v>
      </c>
      <c r="AJ67" s="16">
        <f>-PV($B$6,Inputs!$C$3-($A$22-$A67+1), AVERAGE('Option 1B'!$AI$65:$AI$67)*$B67/$B$53,0,1)</f>
        <v>0</v>
      </c>
      <c r="AK67" s="16">
        <f t="shared" si="54"/>
        <v>18.788926093492879</v>
      </c>
    </row>
    <row r="68" spans="1:37" ht="16.5" thickTop="1" thickBot="1" x14ac:dyDescent="0.3">
      <c r="A68" s="11" t="s">
        <v>42</v>
      </c>
      <c r="B68" s="17">
        <f>SUM(B59:B67)</f>
        <v>400</v>
      </c>
      <c r="C68" s="16">
        <f>SUM(C59:C67)</f>
        <v>33.019999999999996</v>
      </c>
      <c r="D68" s="16">
        <f>SUM(D59:D67)</f>
        <v>2.2630821296239239</v>
      </c>
      <c r="E68" s="16">
        <f>SUM(E59:E67)</f>
        <v>4.5261642592478474E-2</v>
      </c>
      <c r="F68" s="16">
        <f>SUM(F59:F67)</f>
        <v>30.242828503579027</v>
      </c>
      <c r="G68" s="16">
        <f>F68</f>
        <v>30.242828503579027</v>
      </c>
      <c r="I68" s="11" t="s">
        <v>42</v>
      </c>
      <c r="J68" s="17">
        <f t="shared" ref="J68:P68" si="56">SUM(J59:J67)</f>
        <v>1948</v>
      </c>
      <c r="K68" s="17">
        <f t="shared" si="56"/>
        <v>279</v>
      </c>
      <c r="L68" s="17">
        <f t="shared" si="56"/>
        <v>32.543386944595184</v>
      </c>
      <c r="M68" s="17">
        <f t="shared" si="56"/>
        <v>1.7621023679369325</v>
      </c>
      <c r="N68" s="17">
        <f t="shared" si="56"/>
        <v>0</v>
      </c>
      <c r="O68" s="17">
        <f t="shared" si="56"/>
        <v>34.30548931253211</v>
      </c>
      <c r="P68" s="16">
        <f t="shared" si="56"/>
        <v>91.827683808015081</v>
      </c>
      <c r="Q68" s="16">
        <f>P68</f>
        <v>91.827683808015081</v>
      </c>
      <c r="S68" s="11"/>
      <c r="T68" s="17">
        <f t="shared" ref="T68:Z68" si="57">SUM(T59:T67)</f>
        <v>1221</v>
      </c>
      <c r="U68" s="17">
        <f t="shared" si="57"/>
        <v>174</v>
      </c>
      <c r="V68" s="17">
        <f t="shared" si="57"/>
        <v>17.981298605212352</v>
      </c>
      <c r="W68" s="17">
        <f t="shared" si="57"/>
        <v>0.97847626051478842</v>
      </c>
      <c r="X68" s="17">
        <f t="shared" si="57"/>
        <v>0</v>
      </c>
      <c r="Y68" s="17">
        <f t="shared" si="57"/>
        <v>18.959774865727141</v>
      </c>
      <c r="Z68" s="16">
        <f t="shared" si="57"/>
        <v>41.861754636575725</v>
      </c>
      <c r="AA68" s="16">
        <f>Z68</f>
        <v>41.861754636575725</v>
      </c>
      <c r="AC68" s="11"/>
      <c r="AD68" s="17">
        <f t="shared" ref="AD68:AJ68" si="58">SUM(AD59:AD67)</f>
        <v>6095</v>
      </c>
      <c r="AE68" s="17">
        <f t="shared" si="58"/>
        <v>863</v>
      </c>
      <c r="AF68" s="17">
        <f t="shared" si="58"/>
        <v>82.773020168167037</v>
      </c>
      <c r="AG68" s="17">
        <f t="shared" si="58"/>
        <v>4.3791251446178814</v>
      </c>
      <c r="AH68" s="17">
        <f t="shared" si="58"/>
        <v>0</v>
      </c>
      <c r="AI68" s="17">
        <f t="shared" si="58"/>
        <v>87.152145312784924</v>
      </c>
      <c r="AJ68" s="16">
        <f t="shared" si="58"/>
        <v>229.23324414430311</v>
      </c>
      <c r="AK68" s="16">
        <f>AJ68</f>
        <v>229.23324414430311</v>
      </c>
    </row>
    <row r="69" spans="1:37" ht="16.5" thickTop="1" thickBot="1" x14ac:dyDescent="0.3"/>
    <row r="70" spans="1:37" ht="46.5" customHeight="1" thickTop="1" thickBot="1" x14ac:dyDescent="0.3">
      <c r="A70" s="1" t="s">
        <v>55</v>
      </c>
    </row>
    <row r="71" spans="1:37" ht="31.5" thickTop="1" thickBot="1" x14ac:dyDescent="0.3">
      <c r="I71" s="1" t="s">
        <v>38</v>
      </c>
      <c r="J71" s="1" t="s">
        <v>12</v>
      </c>
      <c r="L71" s="14"/>
      <c r="M71" s="14"/>
      <c r="S71" s="1" t="s">
        <v>38</v>
      </c>
      <c r="T71" s="1" t="s">
        <v>39</v>
      </c>
      <c r="V71" s="14"/>
      <c r="W71" s="14"/>
      <c r="AC71" s="1" t="s">
        <v>38</v>
      </c>
      <c r="AD71" s="1" t="s">
        <v>40</v>
      </c>
      <c r="AF71" s="14"/>
      <c r="AG71" s="14"/>
    </row>
    <row r="72" spans="1:37" ht="64.5" customHeight="1" thickTop="1" thickBot="1" x14ac:dyDescent="0.3">
      <c r="A72" s="1" t="s">
        <v>41</v>
      </c>
      <c r="B72" s="1" t="s">
        <v>44</v>
      </c>
      <c r="C72" s="1" t="s">
        <v>45</v>
      </c>
      <c r="D72" s="1" t="s">
        <v>54</v>
      </c>
      <c r="E72" s="1" t="s">
        <v>46</v>
      </c>
      <c r="F72" s="1" t="s">
        <v>47</v>
      </c>
      <c r="G72" s="1" t="s">
        <v>48</v>
      </c>
      <c r="I72" s="1" t="s">
        <v>38</v>
      </c>
      <c r="J72" s="10" t="s">
        <v>56</v>
      </c>
      <c r="K72" s="10" t="s">
        <v>57</v>
      </c>
      <c r="L72" s="10" t="s">
        <v>49</v>
      </c>
      <c r="M72" s="10" t="s">
        <v>50</v>
      </c>
      <c r="N72" s="1" t="s">
        <v>72</v>
      </c>
      <c r="O72" s="1" t="s">
        <v>51</v>
      </c>
      <c r="P72" s="1" t="s">
        <v>52</v>
      </c>
      <c r="Q72" s="1" t="s">
        <v>53</v>
      </c>
      <c r="S72" s="1" t="s">
        <v>38</v>
      </c>
      <c r="T72" s="10" t="s">
        <v>56</v>
      </c>
      <c r="U72" s="10" t="s">
        <v>57</v>
      </c>
      <c r="V72" s="10" t="s">
        <v>49</v>
      </c>
      <c r="W72" s="10" t="s">
        <v>50</v>
      </c>
      <c r="X72" s="1" t="s">
        <v>72</v>
      </c>
      <c r="Y72" s="1" t="s">
        <v>51</v>
      </c>
      <c r="Z72" s="1" t="s">
        <v>52</v>
      </c>
      <c r="AA72" s="1" t="s">
        <v>53</v>
      </c>
      <c r="AC72" s="1" t="s">
        <v>38</v>
      </c>
      <c r="AD72" s="10" t="s">
        <v>56</v>
      </c>
      <c r="AE72" s="10" t="s">
        <v>57</v>
      </c>
      <c r="AF72" s="10" t="s">
        <v>49</v>
      </c>
      <c r="AG72" s="10" t="s">
        <v>50</v>
      </c>
      <c r="AH72" s="1" t="s">
        <v>72</v>
      </c>
      <c r="AI72" s="1" t="s">
        <v>51</v>
      </c>
      <c r="AJ72" s="1" t="s">
        <v>52</v>
      </c>
      <c r="AK72" s="1" t="s">
        <v>53</v>
      </c>
    </row>
    <row r="73" spans="1:37" ht="16.5" thickTop="1" thickBot="1" x14ac:dyDescent="0.3">
      <c r="A73" s="11" t="s">
        <v>43</v>
      </c>
      <c r="B73" s="15"/>
      <c r="C73" s="15"/>
      <c r="D73" s="15"/>
      <c r="E73" s="15"/>
      <c r="F73" s="15"/>
      <c r="G73" s="15">
        <f>NPV($B$7,G74:G83)</f>
        <v>15.029643439987998</v>
      </c>
      <c r="I73" s="11" t="s">
        <v>43</v>
      </c>
      <c r="J73" s="15"/>
      <c r="K73" s="15"/>
      <c r="L73" s="15"/>
      <c r="M73" s="15"/>
      <c r="N73" s="15"/>
      <c r="O73" s="15"/>
      <c r="P73" s="15"/>
      <c r="Q73" s="15">
        <f>NPV($B$7,Q74:Q83)</f>
        <v>74.520088838817685</v>
      </c>
      <c r="S73" s="11" t="s">
        <v>43</v>
      </c>
      <c r="T73" s="15"/>
      <c r="U73" s="15"/>
      <c r="V73" s="15"/>
      <c r="W73" s="15"/>
      <c r="X73" s="15"/>
      <c r="Y73" s="15"/>
      <c r="Z73" s="15"/>
      <c r="AA73" s="15">
        <f>NPV($B$7,AA74:AA83)</f>
        <v>36.568871436275714</v>
      </c>
      <c r="AC73" s="11" t="s">
        <v>43</v>
      </c>
      <c r="AD73" s="15"/>
      <c r="AE73" s="15"/>
      <c r="AF73" s="15"/>
      <c r="AG73" s="15"/>
      <c r="AH73" s="15"/>
      <c r="AI73" s="15"/>
      <c r="AJ73" s="15"/>
      <c r="AK73" s="15">
        <f>NPV($B$7,AK74:AK83)</f>
        <v>186.89934440499002</v>
      </c>
    </row>
    <row r="74" spans="1:37" ht="16.5" thickTop="1" thickBot="1" x14ac:dyDescent="0.3">
      <c r="A74" s="11">
        <v>2020</v>
      </c>
      <c r="B74" s="17">
        <f>SUMIF(Inputs!$D$21:$D$24,'Option 1B'!$A74,Inputs!E$21:E$24)</f>
        <v>0</v>
      </c>
      <c r="C74" s="16">
        <f>SUMIF(Inputs!$D$21:$D$24,'Option 1B'!$A74,Inputs!F$21:F$24)*$C$7</f>
        <v>0</v>
      </c>
      <c r="D74" s="16">
        <f>-PMT($B$7,Inputs!$C$3,C74,0,1)</f>
        <v>0</v>
      </c>
      <c r="E74" s="16">
        <f>Inputs!$C$4*D74</f>
        <v>0</v>
      </c>
      <c r="F74" s="16">
        <f>-PV($B$7,Inputs!$C$3-($A$22-$A74+1),D74+E74,0,1)</f>
        <v>0</v>
      </c>
      <c r="G74" s="16">
        <f>E74+D74</f>
        <v>0</v>
      </c>
      <c r="I74" s="11">
        <v>2020</v>
      </c>
      <c r="J74" s="17">
        <f>J59</f>
        <v>0</v>
      </c>
      <c r="K74" s="17">
        <f t="shared" ref="K74:N74" si="59">K59</f>
        <v>0</v>
      </c>
      <c r="L74" s="16">
        <f t="shared" si="59"/>
        <v>0</v>
      </c>
      <c r="M74" s="16">
        <f t="shared" si="59"/>
        <v>0</v>
      </c>
      <c r="N74" s="16">
        <f t="shared" si="59"/>
        <v>0</v>
      </c>
      <c r="O74" s="16">
        <f>L74+M74+N74</f>
        <v>0</v>
      </c>
      <c r="P74" s="16">
        <f>-PV($B$7,Inputs!$C$3-($A$22-$A74+1), AVERAGE('Option 1B'!$O$80:$O$82)*$B74/$B$53,0,1)</f>
        <v>0</v>
      </c>
      <c r="Q74" s="16">
        <f>O74</f>
        <v>0</v>
      </c>
      <c r="S74" s="11">
        <v>2020</v>
      </c>
      <c r="T74" s="17">
        <f>T59</f>
        <v>0</v>
      </c>
      <c r="U74" s="17">
        <f t="shared" ref="U74:X74" si="60">U59</f>
        <v>0</v>
      </c>
      <c r="V74" s="16">
        <f t="shared" si="60"/>
        <v>0</v>
      </c>
      <c r="W74" s="16">
        <f t="shared" si="60"/>
        <v>0</v>
      </c>
      <c r="X74" s="16">
        <f t="shared" si="60"/>
        <v>0</v>
      </c>
      <c r="Y74" s="16">
        <f>V74+W74+X74</f>
        <v>0</v>
      </c>
      <c r="Z74" s="16">
        <f>-PV($B$7,Inputs!$C$3-($A$22-$A74+1), AVERAGE('Option 1B'!$Y$80:$Y$82)*$B74/$B$53,0,1)</f>
        <v>0</v>
      </c>
      <c r="AA74" s="16">
        <f>Y74</f>
        <v>0</v>
      </c>
      <c r="AC74" s="11">
        <v>2020</v>
      </c>
      <c r="AD74" s="17">
        <f>AD59</f>
        <v>0</v>
      </c>
      <c r="AE74" s="17">
        <f t="shared" ref="AE74:AH74" si="61">AE59</f>
        <v>0</v>
      </c>
      <c r="AF74" s="16">
        <f t="shared" si="61"/>
        <v>0</v>
      </c>
      <c r="AG74" s="16">
        <f t="shared" si="61"/>
        <v>0</v>
      </c>
      <c r="AH74" s="16">
        <f t="shared" si="61"/>
        <v>0</v>
      </c>
      <c r="AI74" s="16">
        <f>AF74+AG74+AH74</f>
        <v>0</v>
      </c>
      <c r="AJ74" s="16">
        <f>-PV($B$7,Inputs!$C$3-($A$22-$A74+1), AVERAGE('Option 1B'!$AI$80:$AI$82)*$B74/$B$53,0,1)</f>
        <v>0</v>
      </c>
      <c r="AK74" s="16">
        <f>AI74</f>
        <v>0</v>
      </c>
    </row>
    <row r="75" spans="1:37" ht="16.5" thickTop="1" thickBot="1" x14ac:dyDescent="0.3">
      <c r="A75" s="11">
        <v>2021</v>
      </c>
      <c r="B75" s="17">
        <f>SUMIF(Inputs!$D$21:$D$24,'Option 1B'!$A75,Inputs!E$21:E$24)</f>
        <v>100</v>
      </c>
      <c r="C75" s="16">
        <f>SUMIF(Inputs!$D$21:$D$24,'Option 1B'!$A75,Inputs!F$21:F$24)*$C$7</f>
        <v>4.4799999999999995</v>
      </c>
      <c r="D75" s="16">
        <f>-PMT($B$7,Inputs!$C$3,C75,0,1)</f>
        <v>0.30704445610887876</v>
      </c>
      <c r="E75" s="16">
        <f>Inputs!$C$4*D75</f>
        <v>6.1408891221775754E-3</v>
      </c>
      <c r="F75" s="16">
        <f>-PV($B$7,Inputs!$C$3-($A$22-$A75+1),D75+E75,0,1)</f>
        <v>3.9975217431937335</v>
      </c>
      <c r="G75" s="16">
        <f>D75+E75+G74</f>
        <v>0.31318534523105634</v>
      </c>
      <c r="I75" s="11">
        <v>2021</v>
      </c>
      <c r="J75" s="17">
        <f t="shared" ref="J75:N82" si="62">J60</f>
        <v>58</v>
      </c>
      <c r="K75" s="17">
        <f t="shared" si="62"/>
        <v>9</v>
      </c>
      <c r="L75" s="16">
        <f t="shared" si="62"/>
        <v>0.84078725137157462</v>
      </c>
      <c r="M75" s="16">
        <f t="shared" si="62"/>
        <v>4.7245529299886811E-2</v>
      </c>
      <c r="N75" s="16">
        <f t="shared" si="62"/>
        <v>0</v>
      </c>
      <c r="O75" s="16">
        <f t="shared" ref="O75:O82" si="63">L75+M75+N75</f>
        <v>0.88803278067146141</v>
      </c>
      <c r="P75" s="16">
        <f>-PV($B$7,Inputs!$C$3-($A$22-$A75+1), AVERAGE('Option 1B'!$O$80:$O$82)*$B75/$B$53,0,1)</f>
        <v>22.362937541536731</v>
      </c>
      <c r="Q75" s="16">
        <f t="shared" ref="Q75:Q82" si="64">O75</f>
        <v>0.88803278067146141</v>
      </c>
      <c r="S75" s="11">
        <v>2021</v>
      </c>
      <c r="T75" s="17">
        <f t="shared" ref="T75:X82" si="65">T60</f>
        <v>51</v>
      </c>
      <c r="U75" s="17">
        <f t="shared" si="65"/>
        <v>8</v>
      </c>
      <c r="V75" s="16">
        <f t="shared" si="65"/>
        <v>0.73204675730030633</v>
      </c>
      <c r="W75" s="16">
        <f t="shared" si="65"/>
        <v>4.1080968451841039E-2</v>
      </c>
      <c r="X75" s="16">
        <f t="shared" si="65"/>
        <v>0</v>
      </c>
      <c r="Y75" s="16">
        <f t="shared" ref="Y75:Y82" si="66">V75+W75+X75</f>
        <v>0.77312772575214739</v>
      </c>
      <c r="Z75" s="16">
        <f>-PV($B$7,Inputs!$C$3-($A$22-$A75+1), AVERAGE('Option 1B'!$Y$80:$Y$82)*$B75/$B$53,0,1)</f>
        <v>10.194657705557502</v>
      </c>
      <c r="AA75" s="16">
        <f t="shared" ref="AA75:AA82" si="67">Y75</f>
        <v>0.77312772575214739</v>
      </c>
      <c r="AC75" s="11">
        <v>2021</v>
      </c>
      <c r="AD75" s="17">
        <f t="shared" ref="AD75:AH82" si="68">AD60</f>
        <v>59</v>
      </c>
      <c r="AE75" s="17">
        <f t="shared" si="68"/>
        <v>8</v>
      </c>
      <c r="AF75" s="16">
        <f t="shared" si="68"/>
        <v>0.75139101523257368</v>
      </c>
      <c r="AG75" s="16">
        <f t="shared" si="68"/>
        <v>4.2687627270174895E-2</v>
      </c>
      <c r="AH75" s="16">
        <f t="shared" si="68"/>
        <v>0</v>
      </c>
      <c r="AI75" s="16">
        <f t="shared" ref="AI75:AI82" si="69">AF75+AG75+AH75</f>
        <v>0.79407864250274862</v>
      </c>
      <c r="AJ75" s="16">
        <f>-PV($B$7,Inputs!$C$3-($A$22-$A75+1), AVERAGE('Option 1B'!$AI$80:$AI$82)*$B75/$B$53,0,1)</f>
        <v>55.82552568744466</v>
      </c>
      <c r="AK75" s="16">
        <f t="shared" ref="AK75:AK82" si="70">AI75</f>
        <v>0.79407864250274862</v>
      </c>
    </row>
    <row r="76" spans="1:37" ht="16.5" thickTop="1" thickBot="1" x14ac:dyDescent="0.3">
      <c r="A76" s="11">
        <v>2022</v>
      </c>
      <c r="B76" s="17">
        <f>SUMIF(Inputs!$D$21:$D$24,'Option 1B'!$A76,Inputs!E$21:E$24)</f>
        <v>100</v>
      </c>
      <c r="C76" s="16">
        <f>SUMIF(Inputs!$D$21:$D$24,'Option 1B'!$A76,Inputs!F$21:F$24)*$C$7</f>
        <v>4.4799999999999995</v>
      </c>
      <c r="D76" s="16">
        <f>-PMT($B$7,Inputs!$C$3,C76,0,1)</f>
        <v>0.30704445610887876</v>
      </c>
      <c r="E76" s="16">
        <f>Inputs!$C$4*D76</f>
        <v>6.1408891221775754E-3</v>
      </c>
      <c r="F76" s="16">
        <f>-PV($B$7,Inputs!$C$3-($A$22-$A76+1),D76+E76,0,1)</f>
        <v>4.0844322727723146</v>
      </c>
      <c r="G76" s="16">
        <f t="shared" ref="G76:G82" si="71">D76+E76+G75</f>
        <v>0.62637069046211269</v>
      </c>
      <c r="I76" s="11">
        <v>2022</v>
      </c>
      <c r="J76" s="17">
        <f t="shared" si="62"/>
        <v>106</v>
      </c>
      <c r="K76" s="17">
        <f t="shared" si="62"/>
        <v>15</v>
      </c>
      <c r="L76" s="16">
        <f t="shared" si="62"/>
        <v>1.2315726987971356</v>
      </c>
      <c r="M76" s="16">
        <f t="shared" si="62"/>
        <v>6.9033768821020525E-2</v>
      </c>
      <c r="N76" s="16">
        <f t="shared" si="62"/>
        <v>0</v>
      </c>
      <c r="O76" s="16">
        <f t="shared" si="63"/>
        <v>1.3006064676181561</v>
      </c>
      <c r="P76" s="16">
        <f>-PV($B$7,Inputs!$C$3-($A$22-$A76+1), AVERAGE('Option 1B'!$O$80:$O$82)*$B76/$B$53,0,1)</f>
        <v>22.849132456668055</v>
      </c>
      <c r="Q76" s="16">
        <f t="shared" si="64"/>
        <v>1.3006064676181561</v>
      </c>
      <c r="S76" s="11">
        <v>2022</v>
      </c>
      <c r="T76" s="17">
        <f t="shared" si="65"/>
        <v>73</v>
      </c>
      <c r="U76" s="17">
        <f t="shared" si="65"/>
        <v>10</v>
      </c>
      <c r="V76" s="16">
        <f t="shared" si="65"/>
        <v>0.99000729533228327</v>
      </c>
      <c r="W76" s="16">
        <f t="shared" si="65"/>
        <v>5.5498276007567793E-2</v>
      </c>
      <c r="X76" s="16">
        <f t="shared" si="65"/>
        <v>0</v>
      </c>
      <c r="Y76" s="16">
        <f t="shared" si="66"/>
        <v>1.0455055713398511</v>
      </c>
      <c r="Z76" s="16">
        <f>-PV($B$7,Inputs!$C$3-($A$22-$A76+1), AVERAGE('Option 1B'!$Y$80:$Y$82)*$B76/$B$53,0,1)</f>
        <v>10.416300802701606</v>
      </c>
      <c r="AA76" s="16">
        <f t="shared" si="67"/>
        <v>1.0455055713398511</v>
      </c>
      <c r="AC76" s="11">
        <v>2022</v>
      </c>
      <c r="AD76" s="17">
        <f t="shared" si="68"/>
        <v>170</v>
      </c>
      <c r="AE76" s="17">
        <f t="shared" si="68"/>
        <v>25</v>
      </c>
      <c r="AF76" s="16">
        <f t="shared" si="68"/>
        <v>2.202936832557937</v>
      </c>
      <c r="AG76" s="16">
        <f t="shared" si="68"/>
        <v>0.12332529878945404</v>
      </c>
      <c r="AH76" s="16">
        <f t="shared" si="68"/>
        <v>0</v>
      </c>
      <c r="AI76" s="16">
        <f t="shared" si="69"/>
        <v>2.326262131347391</v>
      </c>
      <c r="AJ76" s="16">
        <f>-PV($B$7,Inputs!$C$3-($A$22-$A76+1), AVERAGE('Option 1B'!$AI$80:$AI$82)*$B76/$B$53,0,1)</f>
        <v>57.039234158138861</v>
      </c>
      <c r="AK76" s="16">
        <f t="shared" si="70"/>
        <v>2.326262131347391</v>
      </c>
    </row>
    <row r="77" spans="1:37" ht="16.5" thickTop="1" thickBot="1" x14ac:dyDescent="0.3">
      <c r="A77" s="11">
        <v>2023</v>
      </c>
      <c r="B77" s="17">
        <f>SUMIF(Inputs!$D$21:$D$24,'Option 1B'!$A77,Inputs!E$21:E$24)</f>
        <v>200</v>
      </c>
      <c r="C77" s="16">
        <f>SUMIF(Inputs!$D$21:$D$24,'Option 1B'!$A77,Inputs!F$21:F$24)*$C$7</f>
        <v>8.8199999999999985</v>
      </c>
      <c r="D77" s="16">
        <f>-PMT($B$7,Inputs!$C$3,C77,0,1)</f>
        <v>0.60449377296435503</v>
      </c>
      <c r="E77" s="16">
        <f>Inputs!$C$4*D77</f>
        <v>1.2089875459287101E-2</v>
      </c>
      <c r="F77" s="16">
        <f>-PV($B$7,Inputs!$C$3-($A$22-$A77+1),D77+E77,0,1)</f>
        <v>8.2026459474995779</v>
      </c>
      <c r="G77" s="16">
        <f t="shared" si="71"/>
        <v>1.2429543388857547</v>
      </c>
      <c r="I77" s="11">
        <v>2023</v>
      </c>
      <c r="J77" s="17">
        <f t="shared" si="62"/>
        <v>160</v>
      </c>
      <c r="K77" s="17">
        <f t="shared" si="62"/>
        <v>23</v>
      </c>
      <c r="L77" s="16">
        <f t="shared" si="62"/>
        <v>2.5368399760655875</v>
      </c>
      <c r="M77" s="16">
        <f t="shared" si="62"/>
        <v>0.14066812000661466</v>
      </c>
      <c r="N77" s="16">
        <f t="shared" si="62"/>
        <v>0</v>
      </c>
      <c r="O77" s="16">
        <f t="shared" si="63"/>
        <v>2.6775080960722022</v>
      </c>
      <c r="P77" s="16">
        <f>-PV($B$7,Inputs!$C$3-($A$22-$A77+1), AVERAGE('Option 1B'!$O$80:$O$82)*$B77/$B$53,0,1)</f>
        <v>46.615613809810299</v>
      </c>
      <c r="Q77" s="16">
        <f t="shared" si="64"/>
        <v>2.6775080960722022</v>
      </c>
      <c r="S77" s="11">
        <v>2023</v>
      </c>
      <c r="T77" s="17">
        <f t="shared" si="65"/>
        <v>114</v>
      </c>
      <c r="U77" s="17">
        <f t="shared" si="65"/>
        <v>17</v>
      </c>
      <c r="V77" s="16">
        <f t="shared" si="65"/>
        <v>1.6460542133816414</v>
      </c>
      <c r="W77" s="16">
        <f t="shared" si="65"/>
        <v>9.1498864772122906E-2</v>
      </c>
      <c r="X77" s="16">
        <f t="shared" si="65"/>
        <v>0</v>
      </c>
      <c r="Y77" s="16">
        <f t="shared" si="66"/>
        <v>1.7375530781537643</v>
      </c>
      <c r="Z77" s="16">
        <f>-PV($B$7,Inputs!$C$3-($A$22-$A77+1), AVERAGE('Option 1B'!$Y$80:$Y$82)*$B77/$B$53,0,1)</f>
        <v>21.250796128316619</v>
      </c>
      <c r="AA77" s="16">
        <f t="shared" si="67"/>
        <v>1.7375530781537643</v>
      </c>
      <c r="AC77" s="11">
        <v>2023</v>
      </c>
      <c r="AD77" s="17">
        <f t="shared" si="68"/>
        <v>502</v>
      </c>
      <c r="AE77" s="17">
        <f t="shared" si="68"/>
        <v>71</v>
      </c>
      <c r="AF77" s="16">
        <f t="shared" si="68"/>
        <v>6.8465904998206852</v>
      </c>
      <c r="AG77" s="16">
        <f t="shared" si="68"/>
        <v>0.37352001755843545</v>
      </c>
      <c r="AH77" s="16">
        <f t="shared" si="68"/>
        <v>0</v>
      </c>
      <c r="AI77" s="16">
        <f t="shared" si="69"/>
        <v>7.2201105173791209</v>
      </c>
      <c r="AJ77" s="16">
        <f>-PV($B$7,Inputs!$C$3-($A$22-$A77+1), AVERAGE('Option 1B'!$AI$80:$AI$82)*$B77/$B$53,0,1)</f>
        <v>116.36848429871959</v>
      </c>
      <c r="AK77" s="16">
        <f t="shared" si="70"/>
        <v>7.2201105173791209</v>
      </c>
    </row>
    <row r="78" spans="1:37" ht="16.5" thickTop="1" thickBot="1" x14ac:dyDescent="0.3">
      <c r="A78" s="11">
        <v>2024</v>
      </c>
      <c r="B78" s="17">
        <f>SUMIF(Inputs!$D$21:$D$24,'Option 1B'!$A78,Inputs!E$21:E$24)</f>
        <v>0</v>
      </c>
      <c r="C78" s="16">
        <f>SUMIF(Inputs!$D$21:$D$24,'Option 1B'!$A78,Inputs!F$21:F$24)*$C$7</f>
        <v>0</v>
      </c>
      <c r="D78" s="16">
        <f>-PMT($B$7,Inputs!$C$3,C78,0,1)</f>
        <v>0</v>
      </c>
      <c r="E78" s="16">
        <f>Inputs!$C$4*D78</f>
        <v>0</v>
      </c>
      <c r="F78" s="16">
        <f>-PV($B$7,Inputs!$C$3-($A$22-$A78+1),D78+E78,0,1)</f>
        <v>0</v>
      </c>
      <c r="G78" s="16">
        <f t="shared" si="71"/>
        <v>1.2429543388857547</v>
      </c>
      <c r="I78" s="11">
        <v>2024</v>
      </c>
      <c r="J78" s="17">
        <f t="shared" si="62"/>
        <v>237</v>
      </c>
      <c r="K78" s="17">
        <f t="shared" si="62"/>
        <v>34</v>
      </c>
      <c r="L78" s="16">
        <f t="shared" si="62"/>
        <v>3.8939711967516124</v>
      </c>
      <c r="M78" s="16">
        <f t="shared" si="62"/>
        <v>0.21346861466810152</v>
      </c>
      <c r="N78" s="16">
        <f t="shared" si="62"/>
        <v>0</v>
      </c>
      <c r="O78" s="16">
        <f t="shared" si="63"/>
        <v>4.1074398114197139</v>
      </c>
      <c r="P78" s="16">
        <f>-PV($B$7,Inputs!$C$3-($A$22-$A78+1), AVERAGE('Option 1B'!$O$80:$O$82)*$B78/$B$53,0,1)</f>
        <v>0</v>
      </c>
      <c r="Q78" s="16">
        <f t="shared" si="64"/>
        <v>4.1074398114197139</v>
      </c>
      <c r="S78" s="11">
        <v>2024</v>
      </c>
      <c r="T78" s="17">
        <f t="shared" si="65"/>
        <v>181</v>
      </c>
      <c r="U78" s="17">
        <f t="shared" si="65"/>
        <v>25</v>
      </c>
      <c r="V78" s="16">
        <f t="shared" si="65"/>
        <v>2.6869336449428238</v>
      </c>
      <c r="W78" s="16">
        <f t="shared" si="65"/>
        <v>0.14773338222462803</v>
      </c>
      <c r="X78" s="16">
        <f t="shared" si="65"/>
        <v>0</v>
      </c>
      <c r="Y78" s="16">
        <f t="shared" si="66"/>
        <v>2.8346670271674519</v>
      </c>
      <c r="Z78" s="16">
        <f>-PV($B$7,Inputs!$C$3-($A$22-$A78+1), AVERAGE('Option 1B'!$Y$80:$Y$82)*$B78/$B$53,0,1)</f>
        <v>0</v>
      </c>
      <c r="AA78" s="16">
        <f t="shared" si="67"/>
        <v>2.8346670271674519</v>
      </c>
      <c r="AC78" s="11">
        <v>2024</v>
      </c>
      <c r="AD78" s="17">
        <f t="shared" si="68"/>
        <v>762</v>
      </c>
      <c r="AE78" s="17">
        <f t="shared" si="68"/>
        <v>108</v>
      </c>
      <c r="AF78" s="16">
        <f t="shared" si="68"/>
        <v>10.910745529874186</v>
      </c>
      <c r="AG78" s="16">
        <f t="shared" si="68"/>
        <v>0.58014241458817384</v>
      </c>
      <c r="AH78" s="16">
        <f t="shared" si="68"/>
        <v>0</v>
      </c>
      <c r="AI78" s="16">
        <f t="shared" si="69"/>
        <v>11.49088794446236</v>
      </c>
      <c r="AJ78" s="16">
        <f>-PV($B$7,Inputs!$C$3-($A$22-$A78+1), AVERAGE('Option 1B'!$AI$80:$AI$82)*$B78/$B$53,0,1)</f>
        <v>0</v>
      </c>
      <c r="AK78" s="16">
        <f t="shared" si="70"/>
        <v>11.49088794446236</v>
      </c>
    </row>
    <row r="79" spans="1:37" ht="16.5" thickTop="1" thickBot="1" x14ac:dyDescent="0.3">
      <c r="A79" s="11">
        <v>2025</v>
      </c>
      <c r="B79" s="17">
        <f>SUMIF(Inputs!$D$21:$D$24,'Option 1B'!$A79,Inputs!E$21:E$24)</f>
        <v>0</v>
      </c>
      <c r="C79" s="16">
        <f>SUMIF(Inputs!$D$21:$D$24,'Option 1B'!$A79,Inputs!F$21:F$24)*$C$7</f>
        <v>0</v>
      </c>
      <c r="D79" s="16">
        <f>-PMT($B$7,Inputs!$C$3,C79,0,1)</f>
        <v>0</v>
      </c>
      <c r="E79" s="16">
        <f>Inputs!$C$4*D79</f>
        <v>0</v>
      </c>
      <c r="F79" s="16">
        <f>-PV($B$7,Inputs!$C$3-($A$22-$A79+1),D79+E79,0,1)</f>
        <v>0</v>
      </c>
      <c r="G79" s="16">
        <f t="shared" si="71"/>
        <v>1.2429543388857547</v>
      </c>
      <c r="I79" s="11">
        <v>2025</v>
      </c>
      <c r="J79" s="17">
        <f t="shared" si="62"/>
        <v>244</v>
      </c>
      <c r="K79" s="17">
        <f t="shared" si="62"/>
        <v>35</v>
      </c>
      <c r="L79" s="16">
        <f t="shared" si="62"/>
        <v>4.0871709827410232</v>
      </c>
      <c r="M79" s="16">
        <f t="shared" si="62"/>
        <v>0.22047235289932465</v>
      </c>
      <c r="N79" s="16">
        <f t="shared" si="62"/>
        <v>0</v>
      </c>
      <c r="O79" s="16">
        <f t="shared" si="63"/>
        <v>4.3076433356403481</v>
      </c>
      <c r="P79" s="16">
        <f>-PV($B$7,Inputs!$C$3-($A$22-$A79+1), AVERAGE('Option 1B'!$O$80:$O$82)*$B79/$B$53,0,1)</f>
        <v>0</v>
      </c>
      <c r="Q79" s="16">
        <f t="shared" si="64"/>
        <v>4.3076433356403481</v>
      </c>
      <c r="S79" s="11">
        <v>2025</v>
      </c>
      <c r="T79" s="17">
        <f t="shared" si="65"/>
        <v>191</v>
      </c>
      <c r="U79" s="17">
        <f t="shared" si="65"/>
        <v>26</v>
      </c>
      <c r="V79" s="16">
        <f t="shared" si="65"/>
        <v>2.8357779640290501</v>
      </c>
      <c r="W79" s="16">
        <f t="shared" si="65"/>
        <v>0.14875317506372332</v>
      </c>
      <c r="X79" s="16">
        <f t="shared" si="65"/>
        <v>0</v>
      </c>
      <c r="Y79" s="16">
        <f t="shared" si="66"/>
        <v>2.9845311390927733</v>
      </c>
      <c r="Z79" s="16">
        <f>-PV($B$7,Inputs!$C$3-($A$22-$A79+1), AVERAGE('Option 1B'!$Y$80:$Y$82)*$B79/$B$53,0,1)</f>
        <v>0</v>
      </c>
      <c r="AA79" s="16">
        <f t="shared" si="67"/>
        <v>2.9845311390927733</v>
      </c>
      <c r="AC79" s="11">
        <v>2025</v>
      </c>
      <c r="AD79" s="17">
        <f t="shared" si="68"/>
        <v>844</v>
      </c>
      <c r="AE79" s="17">
        <f t="shared" si="68"/>
        <v>120</v>
      </c>
      <c r="AF79" s="16">
        <f t="shared" si="68"/>
        <v>12.195109612048551</v>
      </c>
      <c r="AG79" s="16">
        <f t="shared" si="68"/>
        <v>0.64196982146890191</v>
      </c>
      <c r="AH79" s="16">
        <f t="shared" si="68"/>
        <v>0</v>
      </c>
      <c r="AI79" s="16">
        <f t="shared" si="69"/>
        <v>12.837079433517452</v>
      </c>
      <c r="AJ79" s="16">
        <f>-PV($B$7,Inputs!$C$3-($A$22-$A79+1), AVERAGE('Option 1B'!$AI$80:$AI$82)*$B79/$B$53,0,1)</f>
        <v>0</v>
      </c>
      <c r="AK79" s="16">
        <f t="shared" si="70"/>
        <v>12.837079433517452</v>
      </c>
    </row>
    <row r="80" spans="1:37" ht="16.5" thickTop="1" thickBot="1" x14ac:dyDescent="0.3">
      <c r="A80" s="11">
        <v>2026</v>
      </c>
      <c r="B80" s="17">
        <f>SUMIF(Inputs!$D$21:$D$24,'Option 1B'!$A80,Inputs!E$21:E$24)</f>
        <v>0</v>
      </c>
      <c r="C80" s="16">
        <f>SUMIF(Inputs!$D$21:$D$24,'Option 1B'!$A80,Inputs!F$21:F$24)*$C$7</f>
        <v>0</v>
      </c>
      <c r="D80" s="16">
        <f>-PMT($B$7,Inputs!$C$3,C80,0,1)</f>
        <v>0</v>
      </c>
      <c r="E80" s="16">
        <f>Inputs!$C$4*D80</f>
        <v>0</v>
      </c>
      <c r="F80" s="16">
        <f>-PV($B$7,Inputs!$C$3-($A$22-$A80+1),D80+E80,0,1)</f>
        <v>0</v>
      </c>
      <c r="G80" s="16">
        <f t="shared" si="71"/>
        <v>1.2429543388857547</v>
      </c>
      <c r="I80" s="11">
        <v>2026</v>
      </c>
      <c r="J80" s="17">
        <f t="shared" si="62"/>
        <v>321</v>
      </c>
      <c r="K80" s="17">
        <f t="shared" si="62"/>
        <v>45</v>
      </c>
      <c r="L80" s="16">
        <f t="shared" si="62"/>
        <v>5.7652078110827434</v>
      </c>
      <c r="M80" s="16">
        <f t="shared" si="62"/>
        <v>0.3094461966774652</v>
      </c>
      <c r="N80" s="16">
        <f t="shared" si="62"/>
        <v>0</v>
      </c>
      <c r="O80" s="16">
        <f t="shared" si="63"/>
        <v>6.0746540077602083</v>
      </c>
      <c r="P80" s="16">
        <f>-PV($B$7,Inputs!$C$3-($A$22-$A80+1), AVERAGE('Option 1B'!$O$80:$O$82)*$B80/$B$53,0,1)</f>
        <v>0</v>
      </c>
      <c r="Q80" s="16">
        <f t="shared" si="64"/>
        <v>6.0746540077602083</v>
      </c>
      <c r="S80" s="11">
        <v>2026</v>
      </c>
      <c r="T80" s="17">
        <f t="shared" si="65"/>
        <v>206</v>
      </c>
      <c r="U80" s="17">
        <f t="shared" si="65"/>
        <v>30</v>
      </c>
      <c r="V80" s="16">
        <f t="shared" si="65"/>
        <v>3.2255038577697248</v>
      </c>
      <c r="W80" s="16">
        <f t="shared" si="65"/>
        <v>0.17470155826967881</v>
      </c>
      <c r="X80" s="16">
        <f t="shared" si="65"/>
        <v>0</v>
      </c>
      <c r="Y80" s="16">
        <f t="shared" si="66"/>
        <v>3.4002054160394035</v>
      </c>
      <c r="Z80" s="16">
        <f>-PV($B$7,Inputs!$C$3-($A$22-$A80+1), AVERAGE('Option 1B'!$Y$80:$Y$82)*$B80/$B$53,0,1)</f>
        <v>0</v>
      </c>
      <c r="AA80" s="16">
        <f t="shared" si="67"/>
        <v>3.4002054160394035</v>
      </c>
      <c r="AC80" s="11">
        <v>2026</v>
      </c>
      <c r="AD80" s="17">
        <f t="shared" si="68"/>
        <v>1080</v>
      </c>
      <c r="AE80" s="17">
        <f t="shared" si="68"/>
        <v>153</v>
      </c>
      <c r="AF80" s="16">
        <f t="shared" si="68"/>
        <v>15.645221519665887</v>
      </c>
      <c r="AG80" s="16">
        <f t="shared" si="68"/>
        <v>0.81994889277277871</v>
      </c>
      <c r="AH80" s="16">
        <f t="shared" si="68"/>
        <v>0</v>
      </c>
      <c r="AI80" s="16">
        <f t="shared" si="69"/>
        <v>16.465170412438667</v>
      </c>
      <c r="AJ80" s="16">
        <f>-PV($B$7,Inputs!$C$3-($A$22-$A80+1), AVERAGE('Option 1B'!$AI$80:$AI$82)*$B80/$B$53,0,1)</f>
        <v>0</v>
      </c>
      <c r="AK80" s="16">
        <f t="shared" si="70"/>
        <v>16.465170412438667</v>
      </c>
    </row>
    <row r="81" spans="1:37" ht="16.5" thickTop="1" thickBot="1" x14ac:dyDescent="0.3">
      <c r="A81" s="11">
        <v>2027</v>
      </c>
      <c r="B81" s="17">
        <f>SUMIF(Inputs!$D$21:$D$24,'Option 1B'!$A81,Inputs!E$21:E$24)</f>
        <v>0</v>
      </c>
      <c r="C81" s="16">
        <f>SUMIF(Inputs!$D$21:$D$24,'Option 1B'!$A81,Inputs!F$21:F$24)*$C$7</f>
        <v>0</v>
      </c>
      <c r="D81" s="16">
        <f>-PMT($B$7,Inputs!$C$3,C81,0,1)</f>
        <v>0</v>
      </c>
      <c r="E81" s="16">
        <f>Inputs!$C$4*D81</f>
        <v>0</v>
      </c>
      <c r="F81" s="16">
        <f>-PV($B$7,Inputs!$C$3-($A$22-$A81+1),D81+E81,0,1)</f>
        <v>0</v>
      </c>
      <c r="G81" s="16">
        <f t="shared" si="71"/>
        <v>1.2429543388857547</v>
      </c>
      <c r="I81" s="11">
        <v>2027</v>
      </c>
      <c r="J81" s="17">
        <f t="shared" si="62"/>
        <v>387</v>
      </c>
      <c r="K81" s="17">
        <f t="shared" si="62"/>
        <v>56</v>
      </c>
      <c r="L81" s="16">
        <f t="shared" si="62"/>
        <v>6.5766192600822135</v>
      </c>
      <c r="M81" s="16">
        <f t="shared" si="62"/>
        <v>0.35350579042778818</v>
      </c>
      <c r="N81" s="16">
        <f t="shared" si="62"/>
        <v>0</v>
      </c>
      <c r="O81" s="16">
        <f t="shared" si="63"/>
        <v>6.9301250505100018</v>
      </c>
      <c r="P81" s="16">
        <f>-PV($B$7,Inputs!$C$3-($A$22-$A81+1), AVERAGE('Option 1B'!$O$80:$O$82)*$B81/$B$53,0,1)</f>
        <v>0</v>
      </c>
      <c r="Q81" s="16">
        <f t="shared" si="64"/>
        <v>6.9301250505100018</v>
      </c>
      <c r="S81" s="11">
        <v>2027</v>
      </c>
      <c r="T81" s="17">
        <f t="shared" si="65"/>
        <v>200</v>
      </c>
      <c r="U81" s="17">
        <f t="shared" si="65"/>
        <v>29</v>
      </c>
      <c r="V81" s="16">
        <f t="shared" si="65"/>
        <v>2.8660329216782028</v>
      </c>
      <c r="W81" s="16">
        <f t="shared" si="65"/>
        <v>0.15613004308104159</v>
      </c>
      <c r="X81" s="16">
        <f t="shared" si="65"/>
        <v>0</v>
      </c>
      <c r="Y81" s="16">
        <f t="shared" si="66"/>
        <v>3.0221629647592443</v>
      </c>
      <c r="Z81" s="16">
        <f>-PV($B$7,Inputs!$C$3-($A$22-$A81+1), AVERAGE('Option 1B'!$Y$80:$Y$82)*$B81/$B$53,0,1)</f>
        <v>0</v>
      </c>
      <c r="AA81" s="16">
        <f t="shared" si="67"/>
        <v>3.0221629647592443</v>
      </c>
      <c r="AC81" s="11">
        <v>2027</v>
      </c>
      <c r="AD81" s="17">
        <f t="shared" si="68"/>
        <v>1282</v>
      </c>
      <c r="AE81" s="17">
        <f t="shared" si="68"/>
        <v>181</v>
      </c>
      <c r="AF81" s="16">
        <f t="shared" si="68"/>
        <v>16.368106940076402</v>
      </c>
      <c r="AG81" s="16">
        <f t="shared" si="68"/>
        <v>0.86152319756790641</v>
      </c>
      <c r="AH81" s="16">
        <f t="shared" si="68"/>
        <v>0</v>
      </c>
      <c r="AI81" s="16">
        <f t="shared" si="69"/>
        <v>17.229630137644307</v>
      </c>
      <c r="AJ81" s="16">
        <f>-PV($B$7,Inputs!$C$3-($A$22-$A81+1), AVERAGE('Option 1B'!$AI$80:$AI$82)*$B81/$B$53,0,1)</f>
        <v>0</v>
      </c>
      <c r="AK81" s="16">
        <f t="shared" si="70"/>
        <v>17.229630137644307</v>
      </c>
    </row>
    <row r="82" spans="1:37" ht="16.5" thickTop="1" thickBot="1" x14ac:dyDescent="0.3">
      <c r="A82" s="11">
        <v>2028</v>
      </c>
      <c r="B82" s="17">
        <f>SUMIF(Inputs!$D$21:$D$24,'Option 1B'!$A82,Inputs!E$21:E$24)</f>
        <v>0</v>
      </c>
      <c r="C82" s="16">
        <f>SUMIF(Inputs!$D$21:$D$24,'Option 1B'!$A82,Inputs!F$21:F$24)*$C$7</f>
        <v>0</v>
      </c>
      <c r="D82" s="16">
        <f>-PMT($B$7,Inputs!$C$3,C82,0,1)</f>
        <v>0</v>
      </c>
      <c r="E82" s="16">
        <f>Inputs!$C$4*D82</f>
        <v>0</v>
      </c>
      <c r="F82" s="16">
        <f>-PV($B$7,Inputs!$C$3-($A$22-$A82+1),D82+E82,0,1)</f>
        <v>0</v>
      </c>
      <c r="G82" s="16">
        <f t="shared" si="71"/>
        <v>1.2429543388857547</v>
      </c>
      <c r="I82" s="11">
        <v>2028</v>
      </c>
      <c r="J82" s="17">
        <f t="shared" si="62"/>
        <v>435</v>
      </c>
      <c r="K82" s="17">
        <f t="shared" si="62"/>
        <v>62</v>
      </c>
      <c r="L82" s="16">
        <f t="shared" si="62"/>
        <v>7.6112177677032884</v>
      </c>
      <c r="M82" s="16">
        <f t="shared" si="62"/>
        <v>0.40826199513673078</v>
      </c>
      <c r="N82" s="16">
        <f t="shared" si="62"/>
        <v>0</v>
      </c>
      <c r="O82" s="16">
        <f t="shared" si="63"/>
        <v>8.0194797628400192</v>
      </c>
      <c r="P82" s="16">
        <f>-PV($B$7,Inputs!$C$3-($A$22-$A82+1), AVERAGE('Option 1B'!$O$80:$O$82)*$B82/$B$53,0,1)</f>
        <v>0</v>
      </c>
      <c r="Q82" s="16">
        <f t="shared" si="64"/>
        <v>8.0194797628400192</v>
      </c>
      <c r="S82" s="11">
        <v>2028</v>
      </c>
      <c r="T82" s="17">
        <f t="shared" si="65"/>
        <v>205</v>
      </c>
      <c r="U82" s="17">
        <f t="shared" si="65"/>
        <v>29</v>
      </c>
      <c r="V82" s="16">
        <f t="shared" si="65"/>
        <v>2.9989419507783199</v>
      </c>
      <c r="W82" s="16">
        <f t="shared" si="65"/>
        <v>0.16307999264418491</v>
      </c>
      <c r="X82" s="16">
        <f t="shared" si="65"/>
        <v>0</v>
      </c>
      <c r="Y82" s="16">
        <f t="shared" si="66"/>
        <v>3.1620219434225048</v>
      </c>
      <c r="Z82" s="16">
        <f>-PV($B$7,Inputs!$C$3-($A$22-$A82+1), AVERAGE('Option 1B'!$Y$80:$Y$82)*$B82/$B$53,0,1)</f>
        <v>0</v>
      </c>
      <c r="AA82" s="16">
        <f t="shared" si="67"/>
        <v>3.1620219434225048</v>
      </c>
      <c r="AC82" s="11">
        <v>2028</v>
      </c>
      <c r="AD82" s="17">
        <f t="shared" si="68"/>
        <v>1396</v>
      </c>
      <c r="AE82" s="17">
        <f t="shared" si="68"/>
        <v>197</v>
      </c>
      <c r="AF82" s="16">
        <f t="shared" si="68"/>
        <v>17.852918218890824</v>
      </c>
      <c r="AG82" s="16">
        <f t="shared" si="68"/>
        <v>0.93600787460205592</v>
      </c>
      <c r="AH82" s="16">
        <f t="shared" si="68"/>
        <v>0</v>
      </c>
      <c r="AI82" s="16">
        <f t="shared" si="69"/>
        <v>18.788926093492879</v>
      </c>
      <c r="AJ82" s="16">
        <f>-PV($B$7,Inputs!$C$3-($A$22-$A82+1), AVERAGE('Option 1B'!$AI$80:$AI$82)*$B82/$B$53,0,1)</f>
        <v>0</v>
      </c>
      <c r="AK82" s="16">
        <f t="shared" si="70"/>
        <v>18.788926093492879</v>
      </c>
    </row>
    <row r="83" spans="1:37" ht="16.5" thickTop="1" thickBot="1" x14ac:dyDescent="0.3">
      <c r="A83" s="11" t="s">
        <v>42</v>
      </c>
      <c r="B83" s="17">
        <f>SUM(B74:B82)</f>
        <v>400</v>
      </c>
      <c r="C83" s="16">
        <f>SUM(C74:C82)</f>
        <v>17.779999999999998</v>
      </c>
      <c r="D83" s="16">
        <f>SUM(D74:D82)</f>
        <v>1.2185826851821124</v>
      </c>
      <c r="E83" s="16">
        <f>SUM(E74:E82)</f>
        <v>2.4371653703642252E-2</v>
      </c>
      <c r="F83" s="16">
        <f>SUM(F74:F82)</f>
        <v>16.284599963465624</v>
      </c>
      <c r="G83" s="16">
        <f>F83</f>
        <v>16.284599963465624</v>
      </c>
      <c r="I83" s="11" t="s">
        <v>42</v>
      </c>
      <c r="J83" s="17">
        <f t="shared" ref="J83:P83" si="72">SUM(J74:J82)</f>
        <v>1948</v>
      </c>
      <c r="K83" s="17">
        <f t="shared" si="72"/>
        <v>279</v>
      </c>
      <c r="L83" s="17">
        <f t="shared" si="72"/>
        <v>32.543386944595184</v>
      </c>
      <c r="M83" s="17">
        <f t="shared" si="72"/>
        <v>1.7621023679369325</v>
      </c>
      <c r="N83" s="17">
        <f t="shared" si="72"/>
        <v>0</v>
      </c>
      <c r="O83" s="17">
        <f t="shared" si="72"/>
        <v>34.30548931253211</v>
      </c>
      <c r="P83" s="16">
        <f t="shared" si="72"/>
        <v>91.827683808015081</v>
      </c>
      <c r="Q83" s="16">
        <f>P83</f>
        <v>91.827683808015081</v>
      </c>
      <c r="S83" s="11"/>
      <c r="T83" s="17">
        <f t="shared" ref="T83:Z83" si="73">SUM(T74:T82)</f>
        <v>1221</v>
      </c>
      <c r="U83" s="17">
        <f t="shared" si="73"/>
        <v>174</v>
      </c>
      <c r="V83" s="17">
        <f t="shared" si="73"/>
        <v>17.981298605212352</v>
      </c>
      <c r="W83" s="17">
        <f t="shared" si="73"/>
        <v>0.97847626051478842</v>
      </c>
      <c r="X83" s="17">
        <f t="shared" si="73"/>
        <v>0</v>
      </c>
      <c r="Y83" s="17">
        <f t="shared" si="73"/>
        <v>18.959774865727141</v>
      </c>
      <c r="Z83" s="16">
        <f t="shared" si="73"/>
        <v>41.861754636575725</v>
      </c>
      <c r="AA83" s="16">
        <f>Z83</f>
        <v>41.861754636575725</v>
      </c>
      <c r="AC83" s="11"/>
      <c r="AD83" s="17">
        <f t="shared" ref="AD83:AJ83" si="74">SUM(AD74:AD82)</f>
        <v>6095</v>
      </c>
      <c r="AE83" s="17">
        <f t="shared" si="74"/>
        <v>863</v>
      </c>
      <c r="AF83" s="17">
        <f t="shared" si="74"/>
        <v>82.773020168167037</v>
      </c>
      <c r="AG83" s="17">
        <f t="shared" si="74"/>
        <v>4.3791251446178814</v>
      </c>
      <c r="AH83" s="17">
        <f t="shared" si="74"/>
        <v>0</v>
      </c>
      <c r="AI83" s="17">
        <f t="shared" si="74"/>
        <v>87.152145312784924</v>
      </c>
      <c r="AJ83" s="16">
        <f t="shared" si="74"/>
        <v>229.23324414430311</v>
      </c>
      <c r="AK83" s="16">
        <f>AJ83</f>
        <v>229.23324414430311</v>
      </c>
    </row>
    <row r="84" spans="1:37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BED43-3B19-43BF-99CD-D4A01DF3957F}">
  <dimension ref="A1:AK84"/>
  <sheetViews>
    <sheetView workbookViewId="0"/>
  </sheetViews>
  <sheetFormatPr defaultRowHeight="15" x14ac:dyDescent="0.25"/>
  <cols>
    <col min="1" max="1" width="11.5703125" customWidth="1"/>
    <col min="2" max="2" width="11" bestFit="1" customWidth="1"/>
    <col min="3" max="3" width="9.42578125" bestFit="1" customWidth="1"/>
    <col min="9" max="17" width="10.5703125" customWidth="1"/>
  </cols>
  <sheetData>
    <row r="1" spans="1:37" ht="46.5" thickTop="1" thickBot="1" x14ac:dyDescent="0.3">
      <c r="D1" s="10" t="s">
        <v>35</v>
      </c>
      <c r="E1" s="10" t="s">
        <v>73</v>
      </c>
      <c r="F1" s="10" t="s">
        <v>36</v>
      </c>
      <c r="G1" s="10" t="s">
        <v>36</v>
      </c>
      <c r="H1" s="10" t="s">
        <v>36</v>
      </c>
      <c r="I1" s="10" t="s">
        <v>36</v>
      </c>
      <c r="J1" s="10" t="s">
        <v>36</v>
      </c>
      <c r="K1" s="10" t="s">
        <v>36</v>
      </c>
    </row>
    <row r="2" spans="1:37" ht="46.5" customHeight="1" thickTop="1" thickBot="1" x14ac:dyDescent="0.3">
      <c r="A2" s="10" t="s">
        <v>29</v>
      </c>
      <c r="B2" s="10" t="s">
        <v>1</v>
      </c>
      <c r="C2" s="10" t="s">
        <v>6</v>
      </c>
      <c r="D2" s="10" t="s">
        <v>37</v>
      </c>
      <c r="E2" s="10" t="s">
        <v>74</v>
      </c>
      <c r="F2" s="10" t="s">
        <v>12</v>
      </c>
      <c r="G2" s="10" t="s">
        <v>13</v>
      </c>
      <c r="H2" s="10" t="s">
        <v>14</v>
      </c>
      <c r="I2" s="10" t="s">
        <v>9</v>
      </c>
      <c r="J2" s="10" t="s">
        <v>10</v>
      </c>
      <c r="K2" s="10" t="s">
        <v>11</v>
      </c>
    </row>
    <row r="3" spans="1:37" ht="46.5" customHeight="1" thickTop="1" thickBot="1" x14ac:dyDescent="0.3">
      <c r="A3" s="11" t="s">
        <v>30</v>
      </c>
      <c r="B3" s="12">
        <f>Inputs!C2</f>
        <v>0.06</v>
      </c>
      <c r="C3" s="13">
        <v>1</v>
      </c>
      <c r="D3" s="16">
        <f>SUM(C23)</f>
        <v>31.700000000000003</v>
      </c>
      <c r="E3" s="16">
        <f>G13</f>
        <v>26.866312712748432</v>
      </c>
      <c r="F3" s="16">
        <f>Q13-G13</f>
        <v>53.509839077406944</v>
      </c>
      <c r="G3" s="16">
        <f>AA13-G13</f>
        <v>13.809265919152388</v>
      </c>
      <c r="H3" s="16">
        <f>AK13-E3</f>
        <v>178.90438499833192</v>
      </c>
      <c r="I3" s="15">
        <f>$F3*Inputs!$C$12+$G3*Inputs!$C$13+$H3*Inputs!$C$14</f>
        <v>74.933332268074551</v>
      </c>
      <c r="J3" s="25">
        <f>$F3*Inputs!$D$12+$G3*Inputs!$D$13+$H3*Inputs!$D$14</f>
        <v>65.008188978510901</v>
      </c>
      <c r="K3" s="25">
        <f>$F3*Inputs!$E$12+$G3*Inputs!$E$13+$H3*Inputs!$E$14</f>
        <v>106.28196874830579</v>
      </c>
      <c r="M3" s="18"/>
      <c r="N3" s="22"/>
      <c r="O3" s="23"/>
      <c r="AF3" s="19"/>
      <c r="AG3" s="19"/>
    </row>
    <row r="4" spans="1:37" ht="46.5" customHeight="1" thickTop="1" thickBot="1" x14ac:dyDescent="0.3">
      <c r="A4" s="11" t="s">
        <v>31</v>
      </c>
      <c r="B4" s="12">
        <f>Inputs!D8</f>
        <v>8.5000000000000006E-2</v>
      </c>
      <c r="C4" s="13">
        <f>C3</f>
        <v>1</v>
      </c>
      <c r="D4" s="16">
        <f>D3</f>
        <v>31.700000000000003</v>
      </c>
      <c r="E4" s="16">
        <f>G28</f>
        <v>24.960708320696448</v>
      </c>
      <c r="F4" s="16">
        <f>Q28-G28</f>
        <v>32.77697679944206</v>
      </c>
      <c r="G4" s="16">
        <f>AA28-G28</f>
        <v>4.7913700773925534</v>
      </c>
      <c r="H4" s="16">
        <f>AK28-G28</f>
        <v>123.05654159575215</v>
      </c>
      <c r="I4" s="25">
        <f>$F4*Inputs!$C$12+$G4*Inputs!$C$13+$H4*Inputs!$C$14</f>
        <v>48.350466318007207</v>
      </c>
      <c r="J4" s="25">
        <f>$F4*Inputs!$D$12+$G4*Inputs!$D$13+$H4*Inputs!$D$14</f>
        <v>41.35406463749483</v>
      </c>
      <c r="K4" s="25">
        <f>$F4*Inputs!$E$12+$G4*Inputs!$E$13+$H4*Inputs!$E$14</f>
        <v>70.920357517084724</v>
      </c>
      <c r="AF4" s="19"/>
      <c r="AG4" s="19"/>
    </row>
    <row r="5" spans="1:37" ht="46.5" customHeight="1" thickTop="1" thickBot="1" x14ac:dyDescent="0.3">
      <c r="A5" s="11" t="s">
        <v>32</v>
      </c>
      <c r="B5" s="12">
        <f>Inputs!C8</f>
        <v>3.5000000000000003E-2</v>
      </c>
      <c r="C5" s="13">
        <f>C4</f>
        <v>1</v>
      </c>
      <c r="D5" s="16">
        <f>D4</f>
        <v>31.700000000000003</v>
      </c>
      <c r="E5" s="16">
        <f>G43</f>
        <v>28.977499171597483</v>
      </c>
      <c r="F5" s="16">
        <f>Q43-G43</f>
        <v>87.681245417846938</v>
      </c>
      <c r="G5" s="16">
        <f>AA43-G43</f>
        <v>29.078861725407588</v>
      </c>
      <c r="H5" s="16">
        <f>AK43-G43</f>
        <v>269.21649843478605</v>
      </c>
      <c r="I5" s="25">
        <f>$F5*Inputs!$C$12+$G5*Inputs!$C$13+$H5*Inputs!$C$14</f>
        <v>118.41446274897189</v>
      </c>
      <c r="J5" s="25">
        <f>$F5*Inputs!$D$12+$G5*Inputs!$D$13+$H5*Inputs!$D$14</f>
        <v>103.76386682586204</v>
      </c>
      <c r="K5" s="25">
        <f>$F5*Inputs!$E$12+$G5*Inputs!$E$13+$H5*Inputs!$E$14</f>
        <v>163.79827600320667</v>
      </c>
      <c r="AF5" s="19"/>
      <c r="AG5" s="19"/>
    </row>
    <row r="6" spans="1:37" ht="46.5" customHeight="1" thickTop="1" thickBot="1" x14ac:dyDescent="0.3">
      <c r="A6" s="11" t="s">
        <v>33</v>
      </c>
      <c r="B6" s="12">
        <f>B3</f>
        <v>0.06</v>
      </c>
      <c r="C6" s="13">
        <f>Inputs!D7</f>
        <v>1.3</v>
      </c>
      <c r="D6" s="16">
        <f t="shared" ref="D6:D7" si="0">D5</f>
        <v>31.700000000000003</v>
      </c>
      <c r="E6" s="16">
        <f>G58</f>
        <v>34.926206526572962</v>
      </c>
      <c r="F6" s="16">
        <f>Q58-G58</f>
        <v>45.449945263582414</v>
      </c>
      <c r="G6" s="16">
        <f>AA58-G58</f>
        <v>5.7493721053278577</v>
      </c>
      <c r="H6" s="16">
        <f>AK58-G58</f>
        <v>170.84449118450738</v>
      </c>
      <c r="I6" s="25">
        <f>$F6*Inputs!$C$12+$G6*Inputs!$C$13+$H6*Inputs!$C$14</f>
        <v>66.873438454250021</v>
      </c>
      <c r="J6" s="25">
        <f>$F6*Inputs!$D$12+$G6*Inputs!$D$13+$H6*Inputs!$D$14</f>
        <v>56.948295164686378</v>
      </c>
      <c r="K6" s="25">
        <f>$F6*Inputs!$E$12+$G6*Inputs!$E$13+$H6*Inputs!$E$14</f>
        <v>98.222074934481256</v>
      </c>
      <c r="AF6" s="19"/>
      <c r="AG6" s="19"/>
    </row>
    <row r="7" spans="1:37" ht="46.5" customHeight="1" thickTop="1" thickBot="1" x14ac:dyDescent="0.3">
      <c r="A7" s="11" t="s">
        <v>34</v>
      </c>
      <c r="B7" s="12">
        <f>B3</f>
        <v>0.06</v>
      </c>
      <c r="C7" s="13">
        <f>Inputs!C7</f>
        <v>0.7</v>
      </c>
      <c r="D7" s="16">
        <f t="shared" si="0"/>
        <v>31.700000000000003</v>
      </c>
      <c r="E7" s="16">
        <f>G73</f>
        <v>18.806418898923898</v>
      </c>
      <c r="F7" s="16">
        <f>Q73-G73</f>
        <v>61.569732891231482</v>
      </c>
      <c r="G7" s="16">
        <f>AA73-G73</f>
        <v>21.869159732976922</v>
      </c>
      <c r="H7" s="16">
        <f>AK73-G73</f>
        <v>186.96427881215644</v>
      </c>
      <c r="I7" s="25">
        <f>$F7*Inputs!$C$12+$G7*Inputs!$C$13+$H7*Inputs!$C$14</f>
        <v>82.993226081899081</v>
      </c>
      <c r="J7" s="25">
        <f>$F7*Inputs!$D$12+$G7*Inputs!$D$13+$H7*Inputs!$D$14</f>
        <v>73.068082792335446</v>
      </c>
      <c r="K7" s="25">
        <f>$F7*Inputs!$E$12+$G7*Inputs!$E$13+$H7*Inputs!$E$14</f>
        <v>114.34186256213032</v>
      </c>
      <c r="AF7" s="19"/>
      <c r="AG7" s="19"/>
    </row>
    <row r="8" spans="1:37" ht="15.75" thickTop="1" x14ac:dyDescent="0.25"/>
    <row r="9" spans="1:37" ht="15.75" thickBot="1" x14ac:dyDescent="0.3">
      <c r="AA9" s="18"/>
      <c r="AB9" s="19"/>
    </row>
    <row r="10" spans="1:37" ht="16.5" thickTop="1" thickBot="1" x14ac:dyDescent="0.3">
      <c r="A10" s="1" t="s">
        <v>30</v>
      </c>
      <c r="AA10" s="19"/>
      <c r="AK10" s="24"/>
    </row>
    <row r="11" spans="1:37" ht="31.5" thickTop="1" thickBot="1" x14ac:dyDescent="0.3">
      <c r="I11" s="1" t="s">
        <v>38</v>
      </c>
      <c r="J11" s="1" t="s">
        <v>12</v>
      </c>
      <c r="L11" s="14"/>
      <c r="M11" s="14"/>
      <c r="S11" s="1" t="s">
        <v>38</v>
      </c>
      <c r="T11" s="1" t="s">
        <v>39</v>
      </c>
      <c r="V11" s="14"/>
      <c r="W11" s="14"/>
      <c r="AA11" s="19"/>
      <c r="AC11" s="1" t="s">
        <v>38</v>
      </c>
      <c r="AD11" s="1" t="s">
        <v>40</v>
      </c>
      <c r="AF11" s="14"/>
      <c r="AG11" s="14"/>
      <c r="AK11" s="19"/>
    </row>
    <row r="12" spans="1:37" ht="64.5" customHeight="1" thickTop="1" thickBot="1" x14ac:dyDescent="0.3">
      <c r="A12" s="1" t="s">
        <v>41</v>
      </c>
      <c r="B12" s="1" t="s">
        <v>44</v>
      </c>
      <c r="C12" s="1" t="s">
        <v>45</v>
      </c>
      <c r="D12" s="1" t="s">
        <v>54</v>
      </c>
      <c r="E12" s="1" t="s">
        <v>46</v>
      </c>
      <c r="F12" s="1" t="s">
        <v>47</v>
      </c>
      <c r="G12" s="1" t="s">
        <v>48</v>
      </c>
      <c r="I12" s="1" t="s">
        <v>38</v>
      </c>
      <c r="J12" s="10" t="s">
        <v>56</v>
      </c>
      <c r="K12" s="10" t="s">
        <v>57</v>
      </c>
      <c r="L12" s="10" t="s">
        <v>49</v>
      </c>
      <c r="M12" s="10" t="s">
        <v>50</v>
      </c>
      <c r="N12" s="1" t="s">
        <v>72</v>
      </c>
      <c r="O12" s="1" t="s">
        <v>51</v>
      </c>
      <c r="P12" s="1" t="s">
        <v>52</v>
      </c>
      <c r="Q12" s="1" t="s">
        <v>53</v>
      </c>
      <c r="S12" s="1" t="s">
        <v>38</v>
      </c>
      <c r="T12" s="10" t="s">
        <v>56</v>
      </c>
      <c r="U12" s="10" t="s">
        <v>57</v>
      </c>
      <c r="V12" s="10" t="s">
        <v>49</v>
      </c>
      <c r="W12" s="10" t="s">
        <v>50</v>
      </c>
      <c r="X12" s="1" t="s">
        <v>72</v>
      </c>
      <c r="Y12" s="1" t="s">
        <v>51</v>
      </c>
      <c r="Z12" s="1" t="s">
        <v>52</v>
      </c>
      <c r="AA12" s="1" t="s">
        <v>53</v>
      </c>
      <c r="AC12" s="1" t="s">
        <v>38</v>
      </c>
      <c r="AD12" s="10" t="s">
        <v>56</v>
      </c>
      <c r="AE12" s="10" t="s">
        <v>57</v>
      </c>
      <c r="AF12" s="10" t="s">
        <v>49</v>
      </c>
      <c r="AG12" s="10" t="s">
        <v>50</v>
      </c>
      <c r="AH12" s="1" t="s">
        <v>72</v>
      </c>
      <c r="AI12" s="1" t="s">
        <v>51</v>
      </c>
      <c r="AJ12" s="1" t="s">
        <v>52</v>
      </c>
      <c r="AK12" s="1" t="s">
        <v>53</v>
      </c>
    </row>
    <row r="13" spans="1:37" ht="16.5" thickTop="1" thickBot="1" x14ac:dyDescent="0.3">
      <c r="A13" s="11" t="s">
        <v>43</v>
      </c>
      <c r="B13" s="15"/>
      <c r="C13" s="15"/>
      <c r="D13" s="15"/>
      <c r="E13" s="15"/>
      <c r="F13" s="15"/>
      <c r="G13" s="15">
        <f>NPV($B$3,G14:G23)</f>
        <v>26.866312712748432</v>
      </c>
      <c r="I13" s="11" t="s">
        <v>43</v>
      </c>
      <c r="J13" s="15"/>
      <c r="K13" s="15"/>
      <c r="L13" s="15"/>
      <c r="M13" s="15"/>
      <c r="N13" s="15"/>
      <c r="O13" s="15"/>
      <c r="P13" s="15"/>
      <c r="Q13" s="15">
        <f>NPV($B$3,Q14:Q23)</f>
        <v>80.376151790155376</v>
      </c>
      <c r="S13" s="11" t="s">
        <v>43</v>
      </c>
      <c r="T13" s="15"/>
      <c r="U13" s="15"/>
      <c r="V13" s="15"/>
      <c r="W13" s="15"/>
      <c r="X13" s="15"/>
      <c r="Y13" s="15"/>
      <c r="Z13" s="15"/>
      <c r="AA13" s="15">
        <f>NPV($B$3,AA14:AA23)</f>
        <v>40.675578631900819</v>
      </c>
      <c r="AC13" s="11" t="s">
        <v>43</v>
      </c>
      <c r="AD13" s="15"/>
      <c r="AE13" s="15"/>
      <c r="AF13" s="15"/>
      <c r="AG13" s="15"/>
      <c r="AH13" s="15"/>
      <c r="AI13" s="15"/>
      <c r="AJ13" s="15"/>
      <c r="AK13" s="15">
        <f>NPV($B$3,AK14:AK23)</f>
        <v>205.77069771108035</v>
      </c>
    </row>
    <row r="14" spans="1:37" ht="16.5" thickTop="1" thickBot="1" x14ac:dyDescent="0.3">
      <c r="A14" s="11">
        <v>2020</v>
      </c>
      <c r="B14" s="17">
        <f>SUMIF(Inputs!$D$25:$D$29,'Option 1C'!$A14,Inputs!E$25:E$29)</f>
        <v>0</v>
      </c>
      <c r="C14" s="16">
        <f>SUMIF(Inputs!$D$25:$D$29,'Option 1C'!$A14,Inputs!F$25:F$29)*$C$3</f>
        <v>0</v>
      </c>
      <c r="D14" s="16">
        <f>-PMT($B$3,Inputs!$C$3,C14,0,1)</f>
        <v>0</v>
      </c>
      <c r="E14" s="16">
        <f>Inputs!$C$4*D14</f>
        <v>0</v>
      </c>
      <c r="F14" s="16">
        <f>-PV($B$3,Inputs!$C$3-($A$22-$A14+1),D14+E14,0,1)</f>
        <v>0</v>
      </c>
      <c r="G14" s="16">
        <f>E14+D14</f>
        <v>0</v>
      </c>
      <c r="I14" s="11">
        <v>2020</v>
      </c>
      <c r="J14" s="17">
        <v>0</v>
      </c>
      <c r="K14" s="17">
        <v>0</v>
      </c>
      <c r="L14" s="16">
        <v>0</v>
      </c>
      <c r="M14" s="16">
        <v>0</v>
      </c>
      <c r="N14" s="16">
        <v>0</v>
      </c>
      <c r="O14" s="16">
        <f>L14+M14+N14</f>
        <v>0</v>
      </c>
      <c r="P14" s="16">
        <f>-PV($B$3,Inputs!$C$3-($A$22-$A14+1), AVERAGE('Option 1C'!$O$20:$O$22)*$B14/$B$23,0,1)</f>
        <v>0</v>
      </c>
      <c r="Q14" s="16">
        <f>O14</f>
        <v>0</v>
      </c>
      <c r="S14" s="11">
        <v>2020</v>
      </c>
      <c r="T14" s="17">
        <v>0</v>
      </c>
      <c r="U14" s="17">
        <v>0</v>
      </c>
      <c r="V14" s="16">
        <v>0</v>
      </c>
      <c r="W14" s="16">
        <v>0</v>
      </c>
      <c r="X14" s="16">
        <v>0</v>
      </c>
      <c r="Y14" s="16">
        <f>V14+W14+X14</f>
        <v>0</v>
      </c>
      <c r="Z14" s="16">
        <f>-PV($B$3,Inputs!$C$3-($A$22-$A14+1), AVERAGE('Option 1C'!$Y$20:$Y$22)*$B14/$B$23,0,1)</f>
        <v>0</v>
      </c>
      <c r="AA14" s="16">
        <f>Y14</f>
        <v>0</v>
      </c>
      <c r="AC14" s="11">
        <v>2020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f>AF14+AG14+AH14</f>
        <v>0</v>
      </c>
      <c r="AJ14" s="16">
        <f>-PV($B$3,Inputs!$C$3-($A$22-$A14+1), AVERAGE('Option 1C'!$AI$20:$AI$22)*$B14/$B$23,0,1)</f>
        <v>0</v>
      </c>
      <c r="AK14" s="16">
        <f>AI14</f>
        <v>0</v>
      </c>
    </row>
    <row r="15" spans="1:37" ht="16.5" thickTop="1" thickBot="1" x14ac:dyDescent="0.3">
      <c r="A15" s="11">
        <v>2021</v>
      </c>
      <c r="B15" s="17">
        <f>SUMIF(Inputs!$D$25:$D$29,'Option 1C'!$A15,Inputs!E$25:E$29)</f>
        <v>100</v>
      </c>
      <c r="C15" s="16">
        <f>SUMIF(Inputs!$D$25:$D$29,'Option 1C'!$A15,Inputs!F$25:F$29)*$C$3</f>
        <v>6.4</v>
      </c>
      <c r="D15" s="16">
        <f>-PMT($B$3,Inputs!$C$3,C15,0,1)</f>
        <v>0.43863493729839831</v>
      </c>
      <c r="E15" s="16">
        <f>Inputs!$C$4*D15</f>
        <v>8.7726987459679669E-3</v>
      </c>
      <c r="F15" s="16">
        <f>-PV($B$3,Inputs!$C$3-($A$22-$A15+1),D15+E15,0,1)</f>
        <v>5.7107453474196204</v>
      </c>
      <c r="G15" s="16">
        <f>D15+E15+G14</f>
        <v>0.44740763604436629</v>
      </c>
      <c r="I15" s="11">
        <v>2021</v>
      </c>
      <c r="J15" s="17">
        <v>58</v>
      </c>
      <c r="K15" s="17">
        <v>9</v>
      </c>
      <c r="L15" s="16">
        <v>0.84078725137157462</v>
      </c>
      <c r="M15" s="16">
        <v>4.7245529299886811E-2</v>
      </c>
      <c r="N15" s="16">
        <v>0</v>
      </c>
      <c r="O15" s="16">
        <f t="shared" ref="O15:O22" si="1">L15+M15+N15</f>
        <v>0.88803278067146141</v>
      </c>
      <c r="P15" s="16">
        <f>-PV($B$3,Inputs!$C$3-($A$22-$A15+1), AVERAGE('Option 1C'!$O$20:$O$22)*$B15/$B$23,0,1)</f>
        <v>19.39726074332809</v>
      </c>
      <c r="Q15" s="16">
        <f t="shared" ref="Q15:Q22" si="2">O15</f>
        <v>0.88803278067146141</v>
      </c>
      <c r="S15" s="11">
        <v>2021</v>
      </c>
      <c r="T15" s="17">
        <v>51</v>
      </c>
      <c r="U15" s="17">
        <v>8</v>
      </c>
      <c r="V15" s="16">
        <v>0.73204675730030633</v>
      </c>
      <c r="W15" s="16">
        <v>4.1080968451841039E-2</v>
      </c>
      <c r="X15" s="16">
        <v>0</v>
      </c>
      <c r="Y15" s="16">
        <f t="shared" ref="Y15:Y22" si="3">V15+W15+X15</f>
        <v>0.77312772575214739</v>
      </c>
      <c r="Z15" s="16">
        <f>-PV($B$3,Inputs!$C$3-($A$22-$A15+1), AVERAGE('Option 1C'!$Y$20:$Y$22)*$B15/$B$23,0,1)</f>
        <v>9.1306365402131853</v>
      </c>
      <c r="AA15" s="16">
        <f t="shared" ref="AA15:AA22" si="4">Y15</f>
        <v>0.77312772575214739</v>
      </c>
      <c r="AC15" s="11">
        <v>2021</v>
      </c>
      <c r="AD15" s="17">
        <v>59</v>
      </c>
      <c r="AE15" s="17">
        <v>8</v>
      </c>
      <c r="AF15" s="16">
        <v>0.75139101523257368</v>
      </c>
      <c r="AG15" s="16">
        <v>4.2687627270174895E-2</v>
      </c>
      <c r="AH15" s="16">
        <v>0</v>
      </c>
      <c r="AI15" s="16">
        <f t="shared" ref="AI15:AI22" si="5">AF15+AG15+AH15</f>
        <v>0.79407864250274862</v>
      </c>
      <c r="AJ15" s="16">
        <f>-PV($B$3,Inputs!$C$3-($A$22-$A15+1), AVERAGE('Option 1C'!$AI$20:$AI$22)*$B15/$B$23,0,1)</f>
        <v>49.219953345607912</v>
      </c>
      <c r="AK15" s="16">
        <f t="shared" ref="AK15:AK22" si="6">AI15</f>
        <v>0.79407864250274862</v>
      </c>
    </row>
    <row r="16" spans="1:37" ht="16.5" thickTop="1" thickBot="1" x14ac:dyDescent="0.3">
      <c r="A16" s="11">
        <v>2022</v>
      </c>
      <c r="B16" s="17">
        <f>SUMIF(Inputs!$D$25:$D$29,'Option 1C'!$A16,Inputs!E$25:E$29)</f>
        <v>200</v>
      </c>
      <c r="C16" s="16">
        <f>SUMIF(Inputs!$D$25:$D$29,'Option 1C'!$A16,Inputs!F$25:F$29)*$C$3</f>
        <v>12.7</v>
      </c>
      <c r="D16" s="16">
        <f>-PMT($B$3,Inputs!$C$3,C16,0,1)</f>
        <v>0.87041620370150907</v>
      </c>
      <c r="E16" s="16">
        <f>Inputs!$C$4*D16</f>
        <v>1.7408324074030181E-2</v>
      </c>
      <c r="F16" s="16">
        <f>-PV($B$3,Inputs!$C$3-($A$22-$A16+1),D16+E16,0,1)</f>
        <v>11.578636130403661</v>
      </c>
      <c r="G16" s="16">
        <f t="shared" ref="G16:G22" si="7">D16+E16+G15</f>
        <v>1.3352321638199056</v>
      </c>
      <c r="I16" s="11">
        <v>2022</v>
      </c>
      <c r="J16" s="17">
        <v>106</v>
      </c>
      <c r="K16" s="17">
        <v>15</v>
      </c>
      <c r="L16" s="16">
        <v>1.441215015936032</v>
      </c>
      <c r="M16" s="16">
        <v>8.0576136590013225E-2</v>
      </c>
      <c r="N16" s="16">
        <v>0</v>
      </c>
      <c r="O16" s="16">
        <f t="shared" si="1"/>
        <v>1.5217911525260452</v>
      </c>
      <c r="P16" s="16">
        <f>-PV($B$3,Inputs!$C$3-($A$22-$A16+1), AVERAGE('Option 1C'!$O$20:$O$22)*$B16/$B$23,0,1)</f>
        <v>39.637957150988363</v>
      </c>
      <c r="Q16" s="16">
        <f t="shared" si="2"/>
        <v>1.5217911525260452</v>
      </c>
      <c r="S16" s="11">
        <v>2022</v>
      </c>
      <c r="T16" s="17">
        <v>82</v>
      </c>
      <c r="U16" s="17">
        <v>12</v>
      </c>
      <c r="V16" s="16">
        <v>1.119912682518694</v>
      </c>
      <c r="W16" s="16">
        <v>6.2699243910133012E-2</v>
      </c>
      <c r="X16" s="16">
        <v>0</v>
      </c>
      <c r="Y16" s="16">
        <f t="shared" si="3"/>
        <v>1.1826119264288271</v>
      </c>
      <c r="Z16" s="16">
        <f>-PV($B$3,Inputs!$C$3-($A$22-$A16+1), AVERAGE('Option 1C'!$Y$20:$Y$22)*$B16/$B$23,0,1)</f>
        <v>18.658293288484316</v>
      </c>
      <c r="AA16" s="16">
        <f t="shared" si="4"/>
        <v>1.1826119264288271</v>
      </c>
      <c r="AC16" s="11">
        <v>2022</v>
      </c>
      <c r="AD16" s="17">
        <v>212</v>
      </c>
      <c r="AE16" s="17">
        <v>31</v>
      </c>
      <c r="AF16" s="16">
        <v>2.7590724937904874</v>
      </c>
      <c r="AG16" s="16">
        <v>0.15406004185870559</v>
      </c>
      <c r="AH16" s="16">
        <v>0</v>
      </c>
      <c r="AI16" s="16">
        <f t="shared" si="5"/>
        <v>2.9131325356491931</v>
      </c>
      <c r="AJ16" s="16">
        <f>-PV($B$3,Inputs!$C$3-($A$22-$A16+1), AVERAGE('Option 1C'!$AI$20:$AI$22)*$B16/$B$23,0,1)</f>
        <v>100.5800987831704</v>
      </c>
      <c r="AK16" s="16">
        <f t="shared" si="6"/>
        <v>2.9131325356491931</v>
      </c>
    </row>
    <row r="17" spans="1:37" ht="16.5" thickTop="1" thickBot="1" x14ac:dyDescent="0.3">
      <c r="A17" s="11">
        <v>2023</v>
      </c>
      <c r="B17" s="17">
        <f>SUMIF(Inputs!$D$25:$D$29,'Option 1C'!$A17,Inputs!E$25:E$29)</f>
        <v>200</v>
      </c>
      <c r="C17" s="16">
        <f>SUMIF(Inputs!$D$25:$D$29,'Option 1C'!$A17,Inputs!F$25:F$29)*$C$3</f>
        <v>12.6</v>
      </c>
      <c r="D17" s="16">
        <f>-PMT($B$3,Inputs!$C$3,C17,0,1)</f>
        <v>0.86356253280622153</v>
      </c>
      <c r="E17" s="16">
        <f>Inputs!$C$4*D17</f>
        <v>1.7271250656124431E-2</v>
      </c>
      <c r="F17" s="16">
        <f>-PV($B$3,Inputs!$C$3-($A$22-$A17+1),D17+E17,0,1)</f>
        <v>11.718065639285113</v>
      </c>
      <c r="G17" s="16">
        <f t="shared" si="7"/>
        <v>2.2160659472822517</v>
      </c>
      <c r="I17" s="11">
        <v>2023</v>
      </c>
      <c r="J17" s="17">
        <v>177</v>
      </c>
      <c r="K17" s="17">
        <v>25</v>
      </c>
      <c r="L17" s="16">
        <v>2.5819923025773615</v>
      </c>
      <c r="M17" s="16">
        <v>0.14316151312625741</v>
      </c>
      <c r="N17" s="16">
        <v>0</v>
      </c>
      <c r="O17" s="16">
        <f t="shared" si="1"/>
        <v>2.725153815703619</v>
      </c>
      <c r="P17" s="16">
        <f>-PV($B$3,Inputs!$C$3-($A$22-$A17+1), AVERAGE('Option 1C'!$O$20:$O$22)*$B17/$B$23,0,1)</f>
        <v>40.43365117394324</v>
      </c>
      <c r="Q17" s="16">
        <f t="shared" si="2"/>
        <v>2.725153815703619</v>
      </c>
      <c r="S17" s="11">
        <v>2023</v>
      </c>
      <c r="T17" s="17">
        <v>125</v>
      </c>
      <c r="U17" s="17">
        <v>18</v>
      </c>
      <c r="V17" s="16">
        <v>1.7969740937678456</v>
      </c>
      <c r="W17" s="16">
        <v>9.9880772710510407E-2</v>
      </c>
      <c r="X17" s="16">
        <v>0</v>
      </c>
      <c r="Y17" s="16">
        <f t="shared" si="3"/>
        <v>1.896854866478356</v>
      </c>
      <c r="Z17" s="16">
        <f>-PV($B$3,Inputs!$C$3-($A$22-$A17+1), AVERAGE('Option 1C'!$Y$20:$Y$22)*$B17/$B$23,0,1)</f>
        <v>19.032840654576717</v>
      </c>
      <c r="AA17" s="16">
        <f t="shared" si="4"/>
        <v>1.896854866478356</v>
      </c>
      <c r="AC17" s="11">
        <v>2023</v>
      </c>
      <c r="AD17" s="17">
        <v>539</v>
      </c>
      <c r="AE17" s="17">
        <v>76</v>
      </c>
      <c r="AF17" s="16">
        <v>7.3530232022281705</v>
      </c>
      <c r="AG17" s="16">
        <v>0.40135600836142743</v>
      </c>
      <c r="AH17" s="16">
        <v>0</v>
      </c>
      <c r="AI17" s="16">
        <f t="shared" si="5"/>
        <v>7.7543792105895983</v>
      </c>
      <c r="AJ17" s="16">
        <f>-PV($B$3,Inputs!$C$3-($A$22-$A17+1), AVERAGE('Option 1C'!$AI$20:$AI$22)*$B17/$B$23,0,1)</f>
        <v>102.59914792652374</v>
      </c>
      <c r="AK17" s="16">
        <f t="shared" si="6"/>
        <v>7.7543792105895983</v>
      </c>
    </row>
    <row r="18" spans="1:37" ht="16.5" thickTop="1" thickBot="1" x14ac:dyDescent="0.3">
      <c r="A18" s="11">
        <v>2024</v>
      </c>
      <c r="B18" s="17">
        <f>SUMIF(Inputs!$D$25:$D$29,'Option 1C'!$A18,Inputs!E$25:E$29)</f>
        <v>0</v>
      </c>
      <c r="C18" s="16">
        <f>SUMIF(Inputs!$D$25:$D$29,'Option 1C'!$A18,Inputs!F$25:F$29)*$C$3</f>
        <v>0</v>
      </c>
      <c r="D18" s="16">
        <f>-PMT($B$3,Inputs!$C$3,C18,0,1)</f>
        <v>0</v>
      </c>
      <c r="E18" s="16">
        <f>Inputs!$C$4*D18</f>
        <v>0</v>
      </c>
      <c r="F18" s="16">
        <f>-PV($B$3,Inputs!$C$3-($A$22-$A18+1),D18+E18,0,1)</f>
        <v>0</v>
      </c>
      <c r="G18" s="16">
        <f t="shared" si="7"/>
        <v>2.2160659472822517</v>
      </c>
      <c r="I18" s="11">
        <v>2024</v>
      </c>
      <c r="J18" s="17">
        <v>269</v>
      </c>
      <c r="K18" s="17">
        <v>39</v>
      </c>
      <c r="L18" s="16">
        <v>4.0257664778441296</v>
      </c>
      <c r="M18" s="16">
        <v>0.22066359639578476</v>
      </c>
      <c r="N18" s="16">
        <v>0</v>
      </c>
      <c r="O18" s="16">
        <f t="shared" si="1"/>
        <v>4.2464300742399139</v>
      </c>
      <c r="P18" s="16">
        <f>-PV($B$3,Inputs!$C$3-($A$22-$A18+1), AVERAGE('Option 1C'!$O$20:$O$22)*$B18/$B$23,0,1)</f>
        <v>0</v>
      </c>
      <c r="Q18" s="16">
        <f t="shared" si="2"/>
        <v>4.2464300742399139</v>
      </c>
      <c r="S18" s="11">
        <v>2024</v>
      </c>
      <c r="T18" s="17">
        <v>200</v>
      </c>
      <c r="U18" s="17">
        <v>29</v>
      </c>
      <c r="V18" s="16">
        <v>2.9580341725595551</v>
      </c>
      <c r="W18" s="16">
        <v>0.1626337771054949</v>
      </c>
      <c r="X18" s="16">
        <v>0</v>
      </c>
      <c r="Y18" s="16">
        <f t="shared" si="3"/>
        <v>3.1206679496650502</v>
      </c>
      <c r="Z18" s="16">
        <f>-PV($B$3,Inputs!$C$3-($A$22-$A18+1), AVERAGE('Option 1C'!$Y$20:$Y$22)*$B18/$B$23,0,1)</f>
        <v>0</v>
      </c>
      <c r="AA18" s="16">
        <f t="shared" si="4"/>
        <v>3.1206679496650502</v>
      </c>
      <c r="AC18" s="11">
        <v>2024</v>
      </c>
      <c r="AD18" s="17">
        <v>840</v>
      </c>
      <c r="AE18" s="17">
        <v>119</v>
      </c>
      <c r="AF18" s="16">
        <v>12.016650958263384</v>
      </c>
      <c r="AG18" s="16">
        <v>0.63983509626096668</v>
      </c>
      <c r="AH18" s="16">
        <v>0</v>
      </c>
      <c r="AI18" s="16">
        <f t="shared" si="5"/>
        <v>12.65648605452435</v>
      </c>
      <c r="AJ18" s="16">
        <f>-PV($B$3,Inputs!$C$3-($A$22-$A18+1), AVERAGE('Option 1C'!$AI$20:$AI$22)*$B18/$B$23,0,1)</f>
        <v>0</v>
      </c>
      <c r="AK18" s="16">
        <f t="shared" si="6"/>
        <v>12.65648605452435</v>
      </c>
    </row>
    <row r="19" spans="1:37" ht="16.5" thickTop="1" thickBot="1" x14ac:dyDescent="0.3">
      <c r="A19" s="11">
        <v>2025</v>
      </c>
      <c r="B19" s="17">
        <f>SUMIF(Inputs!$D$25:$D$29,'Option 1C'!$A19,Inputs!E$25:E$29)</f>
        <v>0</v>
      </c>
      <c r="C19" s="16">
        <f>SUMIF(Inputs!$D$25:$D$29,'Option 1C'!$A19,Inputs!F$25:F$29)*$C$3</f>
        <v>0</v>
      </c>
      <c r="D19" s="16">
        <f>-PMT($B$3,Inputs!$C$3,C19,0,1)</f>
        <v>0</v>
      </c>
      <c r="E19" s="16">
        <f>Inputs!$C$4*D19</f>
        <v>0</v>
      </c>
      <c r="F19" s="16">
        <f>-PV($B$3,Inputs!$C$3-($A$22-$A19+1),D19+E19,0,1)</f>
        <v>0</v>
      </c>
      <c r="G19" s="16">
        <f t="shared" si="7"/>
        <v>2.2160659472822517</v>
      </c>
      <c r="I19" s="11">
        <v>2025</v>
      </c>
      <c r="J19" s="17">
        <v>287</v>
      </c>
      <c r="K19" s="17">
        <v>41</v>
      </c>
      <c r="L19" s="16">
        <v>4.3052673132293986</v>
      </c>
      <c r="M19" s="16">
        <v>0.23231895690679805</v>
      </c>
      <c r="N19" s="16">
        <v>0</v>
      </c>
      <c r="O19" s="16">
        <f t="shared" si="1"/>
        <v>4.5375862701361971</v>
      </c>
      <c r="P19" s="16">
        <f>-PV($B$3,Inputs!$C$3-($A$22-$A19+1), AVERAGE('Option 1C'!$O$20:$O$22)*$B19/$B$23,0,1)</f>
        <v>0</v>
      </c>
      <c r="Q19" s="16">
        <f t="shared" si="2"/>
        <v>4.5375862701361971</v>
      </c>
      <c r="S19" s="11">
        <v>2025</v>
      </c>
      <c r="T19" s="17">
        <v>205</v>
      </c>
      <c r="U19" s="17">
        <v>30</v>
      </c>
      <c r="V19" s="16">
        <v>3.0464302641480354</v>
      </c>
      <c r="W19" s="16">
        <v>0.16569245153687057</v>
      </c>
      <c r="X19" s="16">
        <v>0</v>
      </c>
      <c r="Y19" s="16">
        <f t="shared" si="3"/>
        <v>3.2121227156849059</v>
      </c>
      <c r="Z19" s="16">
        <f>-PV($B$3,Inputs!$C$3-($A$22-$A19+1), AVERAGE('Option 1C'!$Y$20:$Y$22)*$B19/$B$23,0,1)</f>
        <v>0</v>
      </c>
      <c r="AA19" s="16">
        <f t="shared" si="4"/>
        <v>3.2121227156849059</v>
      </c>
      <c r="AC19" s="11">
        <v>2025</v>
      </c>
      <c r="AD19" s="17">
        <v>919</v>
      </c>
      <c r="AE19" s="17">
        <v>131</v>
      </c>
      <c r="AF19" s="16">
        <v>13.271986899653626</v>
      </c>
      <c r="AG19" s="16">
        <v>0.69963145414382666</v>
      </c>
      <c r="AH19" s="16">
        <v>0</v>
      </c>
      <c r="AI19" s="16">
        <f t="shared" si="5"/>
        <v>13.971618353797453</v>
      </c>
      <c r="AJ19" s="16">
        <f>-PV($B$3,Inputs!$C$3-($A$22-$A19+1), AVERAGE('Option 1C'!$AI$20:$AI$22)*$B19/$B$23,0,1)</f>
        <v>0</v>
      </c>
      <c r="AK19" s="16">
        <f t="shared" si="6"/>
        <v>13.971618353797453</v>
      </c>
    </row>
    <row r="20" spans="1:37" ht="16.5" thickTop="1" thickBot="1" x14ac:dyDescent="0.3">
      <c r="A20" s="11">
        <v>2026</v>
      </c>
      <c r="B20" s="17">
        <f>SUMIF(Inputs!$D$25:$D$29,'Option 1C'!$A20,Inputs!E$25:E$29)</f>
        <v>0</v>
      </c>
      <c r="C20" s="16">
        <f>SUMIF(Inputs!$D$25:$D$29,'Option 1C'!$A20,Inputs!F$25:F$29)*$C$3</f>
        <v>0</v>
      </c>
      <c r="D20" s="16">
        <f>-PMT($B$3,Inputs!$C$3,C20,0,1)</f>
        <v>0</v>
      </c>
      <c r="E20" s="16">
        <f>Inputs!$C$4*D20</f>
        <v>0</v>
      </c>
      <c r="F20" s="16">
        <f>-PV($B$3,Inputs!$C$3-($A$22-$A20+1),D20+E20,0,1)</f>
        <v>0</v>
      </c>
      <c r="G20" s="16">
        <f t="shared" si="7"/>
        <v>2.2160659472822517</v>
      </c>
      <c r="I20" s="11">
        <v>2026</v>
      </c>
      <c r="J20" s="17">
        <v>389</v>
      </c>
      <c r="K20" s="17">
        <v>55</v>
      </c>
      <c r="L20" s="16">
        <v>6.1603472502622409</v>
      </c>
      <c r="M20" s="16">
        <v>0.3307534788074582</v>
      </c>
      <c r="N20" s="16">
        <v>0</v>
      </c>
      <c r="O20" s="16">
        <f t="shared" si="1"/>
        <v>6.4911007290696991</v>
      </c>
      <c r="P20" s="16">
        <f>-PV($B$3,Inputs!$C$3-($A$22-$A20+1), AVERAGE('Option 1C'!$O$20:$O$22)*$B20/$B$23,0,1)</f>
        <v>0</v>
      </c>
      <c r="Q20" s="16">
        <f t="shared" si="2"/>
        <v>6.4911007290696991</v>
      </c>
      <c r="S20" s="11">
        <v>2026</v>
      </c>
      <c r="T20" s="17">
        <v>232</v>
      </c>
      <c r="U20" s="17">
        <v>33</v>
      </c>
      <c r="V20" s="16">
        <v>3.6160160198133244</v>
      </c>
      <c r="W20" s="16">
        <v>0.19588678022484635</v>
      </c>
      <c r="X20" s="16">
        <v>0</v>
      </c>
      <c r="Y20" s="16">
        <f t="shared" si="3"/>
        <v>3.8119028000381707</v>
      </c>
      <c r="Z20" s="16">
        <f>-PV($B$3,Inputs!$C$3-($A$22-$A20+1), AVERAGE('Option 1C'!$Y$20:$Y$22)*$B20/$B$23,0,1)</f>
        <v>0</v>
      </c>
      <c r="AA20" s="16">
        <f t="shared" si="4"/>
        <v>3.8119028000381707</v>
      </c>
      <c r="AC20" s="11">
        <v>2026</v>
      </c>
      <c r="AD20" s="17">
        <v>1185</v>
      </c>
      <c r="AE20" s="17">
        <v>168</v>
      </c>
      <c r="AF20" s="16">
        <v>17.149589579338038</v>
      </c>
      <c r="AG20" s="16">
        <v>0.90031244880840744</v>
      </c>
      <c r="AH20" s="16">
        <v>0</v>
      </c>
      <c r="AI20" s="16">
        <f t="shared" si="5"/>
        <v>18.049902028146445</v>
      </c>
      <c r="AJ20" s="16">
        <f>-PV($B$3,Inputs!$C$3-($A$22-$A20+1), AVERAGE('Option 1C'!$AI$20:$AI$22)*$B20/$B$23,0,1)</f>
        <v>0</v>
      </c>
      <c r="AK20" s="16">
        <f t="shared" si="6"/>
        <v>18.049902028146445</v>
      </c>
    </row>
    <row r="21" spans="1:37" ht="16.5" thickTop="1" thickBot="1" x14ac:dyDescent="0.3">
      <c r="A21" s="11">
        <v>2027</v>
      </c>
      <c r="B21" s="17">
        <f>SUMIF(Inputs!$D$25:$D$29,'Option 1C'!$A21,Inputs!E$25:E$29)</f>
        <v>0</v>
      </c>
      <c r="C21" s="16">
        <f>SUMIF(Inputs!$D$25:$D$29,'Option 1C'!$A21,Inputs!F$25:F$29)*$C$3</f>
        <v>0</v>
      </c>
      <c r="D21" s="16">
        <f>-PMT($B$3,Inputs!$C$3,C21,0,1)</f>
        <v>0</v>
      </c>
      <c r="E21" s="16">
        <f>Inputs!$C$4*D21</f>
        <v>0</v>
      </c>
      <c r="F21" s="16">
        <f>-PV($B$3,Inputs!$C$3-($A$22-$A21+1),D21+E21,0,1)</f>
        <v>0</v>
      </c>
      <c r="G21" s="16">
        <f t="shared" si="7"/>
        <v>2.2160659472822517</v>
      </c>
      <c r="I21" s="11">
        <v>2027</v>
      </c>
      <c r="J21" s="17">
        <v>486</v>
      </c>
      <c r="K21" s="17">
        <v>70</v>
      </c>
      <c r="L21" s="16">
        <v>7.1430838617828254</v>
      </c>
      <c r="M21" s="16">
        <v>0.38408871457077082</v>
      </c>
      <c r="N21" s="16">
        <v>0</v>
      </c>
      <c r="O21" s="16">
        <f t="shared" si="1"/>
        <v>7.5271725763535962</v>
      </c>
      <c r="P21" s="16">
        <f>-PV($B$3,Inputs!$C$3-($A$22-$A21+1), AVERAGE('Option 1C'!$O$20:$O$22)*$B21/$B$23,0,1)</f>
        <v>0</v>
      </c>
      <c r="Q21" s="16">
        <f t="shared" si="2"/>
        <v>7.5271725763535962</v>
      </c>
      <c r="S21" s="11">
        <v>2027</v>
      </c>
      <c r="T21" s="17">
        <v>225</v>
      </c>
      <c r="U21" s="17">
        <v>32</v>
      </c>
      <c r="V21" s="16">
        <v>3.2225240487206568</v>
      </c>
      <c r="W21" s="16">
        <v>0.17557864740134604</v>
      </c>
      <c r="X21" s="16">
        <v>0</v>
      </c>
      <c r="Y21" s="16">
        <f t="shared" si="3"/>
        <v>3.3981026961220029</v>
      </c>
      <c r="Z21" s="16">
        <f>-PV($B$3,Inputs!$C$3-($A$22-$A21+1), AVERAGE('Option 1C'!$Y$20:$Y$22)*$B21/$B$23,0,1)</f>
        <v>0</v>
      </c>
      <c r="AA21" s="16">
        <f t="shared" si="4"/>
        <v>3.3981026961220029</v>
      </c>
      <c r="AC21" s="11">
        <v>2027</v>
      </c>
      <c r="AD21" s="17">
        <v>1411</v>
      </c>
      <c r="AE21" s="17">
        <v>199</v>
      </c>
      <c r="AF21" s="16">
        <v>18.008908628843251</v>
      </c>
      <c r="AG21" s="16">
        <v>0.94925435506707789</v>
      </c>
      <c r="AH21" s="16">
        <v>0</v>
      </c>
      <c r="AI21" s="16">
        <f t="shared" si="5"/>
        <v>18.958162983910331</v>
      </c>
      <c r="AJ21" s="16">
        <f>-PV($B$3,Inputs!$C$3-($A$22-$A21+1), AVERAGE('Option 1C'!$AI$20:$AI$22)*$B21/$B$23,0,1)</f>
        <v>0</v>
      </c>
      <c r="AK21" s="16">
        <f t="shared" si="6"/>
        <v>18.958162983910331</v>
      </c>
    </row>
    <row r="22" spans="1:37" ht="16.5" thickTop="1" thickBot="1" x14ac:dyDescent="0.3">
      <c r="A22" s="11">
        <v>2028</v>
      </c>
      <c r="B22" s="17">
        <f>SUMIF(Inputs!$D$25:$D$29,'Option 1C'!$A22,Inputs!E$25:E$29)</f>
        <v>0</v>
      </c>
      <c r="C22" s="16">
        <f>SUMIF(Inputs!$D$25:$D$29,'Option 1C'!$A22,Inputs!F$25:F$29)*$C$3</f>
        <v>0</v>
      </c>
      <c r="D22" s="16">
        <f>-PMT($B$3,Inputs!$C$3,C22,0,1)</f>
        <v>0</v>
      </c>
      <c r="E22" s="16">
        <f>Inputs!$C$4*D22</f>
        <v>0</v>
      </c>
      <c r="F22" s="16">
        <f>-PV($B$3,Inputs!$C$3-($A$22-$A22+1),D22+E22,0,1)</f>
        <v>0</v>
      </c>
      <c r="G22" s="16">
        <f t="shared" si="7"/>
        <v>2.2160659472822517</v>
      </c>
      <c r="I22" s="11">
        <v>2028</v>
      </c>
      <c r="J22" s="17">
        <v>555</v>
      </c>
      <c r="K22" s="17">
        <v>80</v>
      </c>
      <c r="L22" s="16">
        <v>8.3298672441286215</v>
      </c>
      <c r="M22" s="16">
        <v>0.44699926218023017</v>
      </c>
      <c r="N22" s="16">
        <v>0</v>
      </c>
      <c r="O22" s="16">
        <f t="shared" si="1"/>
        <v>8.7768665063088509</v>
      </c>
      <c r="P22" s="16">
        <f>-PV($B$3,Inputs!$C$3-($A$22-$A22+1), AVERAGE('Option 1C'!$O$20:$O$22)*$B22/$B$23,0,1)</f>
        <v>0</v>
      </c>
      <c r="Q22" s="16">
        <f t="shared" si="2"/>
        <v>8.7768665063088509</v>
      </c>
      <c r="S22" s="11">
        <v>2028</v>
      </c>
      <c r="T22" s="17">
        <v>228</v>
      </c>
      <c r="U22" s="17">
        <v>32</v>
      </c>
      <c r="V22" s="16">
        <v>3.3381315978855644</v>
      </c>
      <c r="W22" s="16">
        <v>0.18194171751325772</v>
      </c>
      <c r="X22" s="16">
        <v>0</v>
      </c>
      <c r="Y22" s="16">
        <f t="shared" si="3"/>
        <v>3.5200733153988222</v>
      </c>
      <c r="Z22" s="16">
        <f>-PV($B$3,Inputs!$C$3-($A$22-$A22+1), AVERAGE('Option 1C'!$Y$20:$Y$22)*$B22/$B$23,0,1)</f>
        <v>0</v>
      </c>
      <c r="AA22" s="16">
        <f t="shared" si="4"/>
        <v>3.5200733153988222</v>
      </c>
      <c r="AC22" s="11">
        <v>2028</v>
      </c>
      <c r="AD22" s="17">
        <v>1549</v>
      </c>
      <c r="AE22" s="17">
        <v>219</v>
      </c>
      <c r="AF22" s="16">
        <v>19.794248006189633</v>
      </c>
      <c r="AG22" s="16">
        <v>1.039654096928972</v>
      </c>
      <c r="AH22" s="16">
        <v>0</v>
      </c>
      <c r="AI22" s="16">
        <f t="shared" si="5"/>
        <v>20.833902103118604</v>
      </c>
      <c r="AJ22" s="16">
        <f>-PV($B$3,Inputs!$C$3-($A$22-$A22+1), AVERAGE('Option 1C'!$AI$20:$AI$22)*$B22/$B$23,0,1)</f>
        <v>0</v>
      </c>
      <c r="AK22" s="16">
        <f t="shared" si="6"/>
        <v>20.833902103118604</v>
      </c>
    </row>
    <row r="23" spans="1:37" ht="16.5" thickTop="1" thickBot="1" x14ac:dyDescent="0.3">
      <c r="A23" s="11" t="s">
        <v>42</v>
      </c>
      <c r="B23" s="17">
        <f>SUM(B14:B22)</f>
        <v>500</v>
      </c>
      <c r="C23" s="16">
        <f>SUM(C14:C22)</f>
        <v>31.700000000000003</v>
      </c>
      <c r="D23" s="16">
        <f>SUM(D14:D22)</f>
        <v>2.1726136738061292</v>
      </c>
      <c r="E23" s="16">
        <f>SUM(E14:E22)</f>
        <v>4.3452273476122578E-2</v>
      </c>
      <c r="F23" s="16">
        <f>SUM(F14:F22)</f>
        <v>29.007447117108391</v>
      </c>
      <c r="G23" s="16">
        <f>F23</f>
        <v>29.007447117108391</v>
      </c>
      <c r="I23" s="11" t="s">
        <v>42</v>
      </c>
      <c r="J23" s="17">
        <f t="shared" ref="J23:P23" si="8">SUM(J14:J22)</f>
        <v>2327</v>
      </c>
      <c r="K23" s="17">
        <f t="shared" si="8"/>
        <v>334</v>
      </c>
      <c r="L23" s="17">
        <f t="shared" si="8"/>
        <v>34.828326717132185</v>
      </c>
      <c r="M23" s="17">
        <f t="shared" si="8"/>
        <v>1.8858071878771994</v>
      </c>
      <c r="N23" s="17">
        <f t="shared" si="8"/>
        <v>0</v>
      </c>
      <c r="O23" s="17">
        <f t="shared" si="8"/>
        <v>36.714133905009383</v>
      </c>
      <c r="P23" s="16">
        <f t="shared" si="8"/>
        <v>99.468869068259693</v>
      </c>
      <c r="Q23" s="16">
        <f>P23</f>
        <v>99.468869068259693</v>
      </c>
      <c r="S23" s="11"/>
      <c r="T23" s="17">
        <f t="shared" ref="T23:Z23" si="9">SUM(T14:T22)</f>
        <v>1348</v>
      </c>
      <c r="U23" s="17">
        <f t="shared" si="9"/>
        <v>194</v>
      </c>
      <c r="V23" s="17">
        <f t="shared" si="9"/>
        <v>19.830069636713983</v>
      </c>
      <c r="W23" s="17">
        <f t="shared" si="9"/>
        <v>1.0853943588543</v>
      </c>
      <c r="X23" s="17">
        <f t="shared" si="9"/>
        <v>0</v>
      </c>
      <c r="Y23" s="17">
        <f t="shared" si="9"/>
        <v>20.915463995568281</v>
      </c>
      <c r="Z23" s="16">
        <f t="shared" si="9"/>
        <v>46.821770483274221</v>
      </c>
      <c r="AA23" s="16">
        <f>Z23</f>
        <v>46.821770483274221</v>
      </c>
      <c r="AC23" s="11"/>
      <c r="AD23" s="17">
        <f t="shared" ref="AD23:AJ23" si="10">SUM(AD14:AD22)</f>
        <v>6714</v>
      </c>
      <c r="AE23" s="17">
        <f t="shared" si="10"/>
        <v>951</v>
      </c>
      <c r="AF23" s="17">
        <f t="shared" si="10"/>
        <v>91.104870783539155</v>
      </c>
      <c r="AG23" s="17">
        <f t="shared" si="10"/>
        <v>4.8267911286995586</v>
      </c>
      <c r="AH23" s="17">
        <f t="shared" si="10"/>
        <v>0</v>
      </c>
      <c r="AI23" s="17">
        <f t="shared" si="10"/>
        <v>95.931661912238724</v>
      </c>
      <c r="AJ23" s="16">
        <f t="shared" si="10"/>
        <v>252.39920005530206</v>
      </c>
      <c r="AK23" s="16">
        <f>AJ23</f>
        <v>252.39920005530206</v>
      </c>
    </row>
    <row r="24" spans="1:37" ht="16.5" thickTop="1" thickBot="1" x14ac:dyDescent="0.3"/>
    <row r="25" spans="1:37" ht="46.5" thickTop="1" thickBot="1" x14ac:dyDescent="0.3">
      <c r="A25" s="1" t="s">
        <v>31</v>
      </c>
    </row>
    <row r="26" spans="1:37" ht="31.5" thickTop="1" thickBot="1" x14ac:dyDescent="0.3">
      <c r="I26" s="1" t="s">
        <v>38</v>
      </c>
      <c r="J26" s="1" t="s">
        <v>12</v>
      </c>
      <c r="L26" s="14"/>
      <c r="M26" s="14"/>
      <c r="S26" s="1" t="s">
        <v>38</v>
      </c>
      <c r="T26" s="1" t="s">
        <v>39</v>
      </c>
      <c r="V26" s="14"/>
      <c r="W26" s="14"/>
      <c r="AC26" s="1" t="s">
        <v>38</v>
      </c>
      <c r="AD26" s="1" t="s">
        <v>40</v>
      </c>
      <c r="AF26" s="14"/>
      <c r="AG26" s="14"/>
    </row>
    <row r="27" spans="1:37" ht="64.5" customHeight="1" thickTop="1" thickBot="1" x14ac:dyDescent="0.3">
      <c r="A27" s="1" t="s">
        <v>41</v>
      </c>
      <c r="B27" s="1" t="s">
        <v>44</v>
      </c>
      <c r="C27" s="1" t="s">
        <v>45</v>
      </c>
      <c r="D27" s="1" t="s">
        <v>54</v>
      </c>
      <c r="E27" s="1" t="s">
        <v>46</v>
      </c>
      <c r="F27" s="1" t="s">
        <v>47</v>
      </c>
      <c r="G27" s="1" t="s">
        <v>48</v>
      </c>
      <c r="I27" s="1" t="s">
        <v>38</v>
      </c>
      <c r="J27" s="10" t="s">
        <v>56</v>
      </c>
      <c r="K27" s="10" t="s">
        <v>57</v>
      </c>
      <c r="L27" s="10" t="s">
        <v>49</v>
      </c>
      <c r="M27" s="10" t="s">
        <v>50</v>
      </c>
      <c r="N27" s="1" t="s">
        <v>72</v>
      </c>
      <c r="O27" s="1" t="s">
        <v>51</v>
      </c>
      <c r="P27" s="1" t="s">
        <v>52</v>
      </c>
      <c r="Q27" s="1" t="s">
        <v>53</v>
      </c>
      <c r="S27" s="1" t="s">
        <v>38</v>
      </c>
      <c r="T27" s="10" t="s">
        <v>56</v>
      </c>
      <c r="U27" s="10" t="s">
        <v>57</v>
      </c>
      <c r="V27" s="10" t="s">
        <v>49</v>
      </c>
      <c r="W27" s="10" t="s">
        <v>50</v>
      </c>
      <c r="X27" s="1" t="s">
        <v>72</v>
      </c>
      <c r="Y27" s="1" t="s">
        <v>51</v>
      </c>
      <c r="Z27" s="1" t="s">
        <v>52</v>
      </c>
      <c r="AA27" s="1" t="s">
        <v>53</v>
      </c>
      <c r="AC27" s="1" t="s">
        <v>38</v>
      </c>
      <c r="AD27" s="10" t="s">
        <v>56</v>
      </c>
      <c r="AE27" s="10" t="s">
        <v>57</v>
      </c>
      <c r="AF27" s="10" t="s">
        <v>49</v>
      </c>
      <c r="AG27" s="10" t="s">
        <v>50</v>
      </c>
      <c r="AH27" s="1" t="s">
        <v>72</v>
      </c>
      <c r="AI27" s="1" t="s">
        <v>51</v>
      </c>
      <c r="AJ27" s="1" t="s">
        <v>52</v>
      </c>
      <c r="AK27" s="1" t="s">
        <v>53</v>
      </c>
    </row>
    <row r="28" spans="1:37" ht="16.5" thickTop="1" thickBot="1" x14ac:dyDescent="0.3">
      <c r="A28" s="11" t="s">
        <v>43</v>
      </c>
      <c r="B28" s="15"/>
      <c r="C28" s="15"/>
      <c r="D28" s="15"/>
      <c r="E28" s="15"/>
      <c r="F28" s="15"/>
      <c r="G28" s="15">
        <f>NPV($B$4,G29:G38)</f>
        <v>24.960708320696448</v>
      </c>
      <c r="I28" s="11" t="s">
        <v>43</v>
      </c>
      <c r="J28" s="15"/>
      <c r="K28" s="15"/>
      <c r="L28" s="15"/>
      <c r="M28" s="15"/>
      <c r="N28" s="15"/>
      <c r="O28" s="15"/>
      <c r="P28" s="15"/>
      <c r="Q28" s="15">
        <f>NPV($B$4,Q29:Q38)</f>
        <v>57.737685120138508</v>
      </c>
      <c r="S28" s="11" t="s">
        <v>43</v>
      </c>
      <c r="T28" s="15"/>
      <c r="U28" s="15"/>
      <c r="V28" s="15"/>
      <c r="W28" s="15"/>
      <c r="X28" s="15"/>
      <c r="Y28" s="15"/>
      <c r="Z28" s="15"/>
      <c r="AA28" s="15">
        <f>NPV($B$4,AA29:AA38)</f>
        <v>29.752078398089001</v>
      </c>
      <c r="AC28" s="11" t="s">
        <v>43</v>
      </c>
      <c r="AD28" s="15"/>
      <c r="AE28" s="15"/>
      <c r="AF28" s="15"/>
      <c r="AG28" s="15"/>
      <c r="AH28" s="15"/>
      <c r="AI28" s="15"/>
      <c r="AJ28" s="15"/>
      <c r="AK28" s="15">
        <f>NPV($B$4,AK29:AK38)</f>
        <v>148.01724991644861</v>
      </c>
    </row>
    <row r="29" spans="1:37" ht="16.5" thickTop="1" thickBot="1" x14ac:dyDescent="0.3">
      <c r="A29" s="11">
        <v>2020</v>
      </c>
      <c r="B29" s="17">
        <f>SUMIF(Inputs!$D$25:$D$29,'Option 1C'!$A29,Inputs!E$25:E$29)</f>
        <v>0</v>
      </c>
      <c r="C29" s="16">
        <f>SUMIF(Inputs!$D$25:$D$29,'Option 1C'!$A29,Inputs!F$25:F$29)*$C$4</f>
        <v>0</v>
      </c>
      <c r="D29" s="16">
        <f>-PMT($B$4,Inputs!$C$3,C29,0,1)</f>
        <v>0</v>
      </c>
      <c r="E29" s="16">
        <f>Inputs!$C$4*D29</f>
        <v>0</v>
      </c>
      <c r="F29" s="16">
        <f>-PV($B$4,Inputs!$C$3-($A$22-$A29+1),D29+E29,0,1)</f>
        <v>0</v>
      </c>
      <c r="G29" s="16">
        <f>E29+D29</f>
        <v>0</v>
      </c>
      <c r="I29" s="11">
        <v>2020</v>
      </c>
      <c r="J29" s="17">
        <f>J14</f>
        <v>0</v>
      </c>
      <c r="K29" s="17">
        <f t="shared" ref="K29:N29" si="11">K14</f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>L29+M29+N29</f>
        <v>0</v>
      </c>
      <c r="P29" s="16">
        <f>-PV($B$4,Inputs!$C$3-($A$22-$A29+1), AVERAGE('Option 1C'!$O$35:$O$37)*$B29/$B$38,0,1)</f>
        <v>0</v>
      </c>
      <c r="Q29" s="16">
        <f>O29</f>
        <v>0</v>
      </c>
      <c r="S29" s="11">
        <v>2020</v>
      </c>
      <c r="T29" s="17">
        <f>T14</f>
        <v>0</v>
      </c>
      <c r="U29" s="17">
        <f t="shared" ref="U29:X29" si="12">U14</f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>V29+W29+X29</f>
        <v>0</v>
      </c>
      <c r="Z29" s="16">
        <f>-PV($B$4,Inputs!$C$3-($A$22-$A29+1), AVERAGE('Option 1C'!$Y$35:$Y$37)*$B29/$B$38,0,1)</f>
        <v>0</v>
      </c>
      <c r="AA29" s="16">
        <f>Y29</f>
        <v>0</v>
      </c>
      <c r="AC29" s="11">
        <v>2020</v>
      </c>
      <c r="AD29" s="17">
        <f>AD14</f>
        <v>0</v>
      </c>
      <c r="AE29" s="17">
        <f t="shared" ref="AE29:AH29" si="13">AE14</f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>AF29+AG29+AH29</f>
        <v>0</v>
      </c>
      <c r="AJ29" s="16">
        <f>-PV($B$4,Inputs!$C$3-($A$22-$A29+1), AVERAGE('Option 1C'!$AI$35:$AI$37)*$B29/$B$38,0,1)</f>
        <v>0</v>
      </c>
      <c r="AK29" s="16">
        <f>AI29</f>
        <v>0</v>
      </c>
    </row>
    <row r="30" spans="1:37" ht="16.5" thickTop="1" thickBot="1" x14ac:dyDescent="0.3">
      <c r="A30" s="11">
        <v>2021</v>
      </c>
      <c r="B30" s="17">
        <f>SUMIF(Inputs!$D$25:$D$29,'Option 1C'!$A30,Inputs!E$25:E$29)</f>
        <v>100</v>
      </c>
      <c r="C30" s="16">
        <f>SUMIF(Inputs!$D$25:$D$29,'Option 1C'!$A30,Inputs!F$25:F$29)*$C$4</f>
        <v>6.4</v>
      </c>
      <c r="D30" s="16">
        <f>-PMT($B$4,Inputs!$C$3,C30,0,1)</f>
        <v>0.54886975298812257</v>
      </c>
      <c r="E30" s="16">
        <f>Inputs!$C$4*D30</f>
        <v>1.0977395059762451E-2</v>
      </c>
      <c r="F30" s="16">
        <f>-PV($B$4,Inputs!$C$3-($A$22-$A30+1),D30+E30,0,1)</f>
        <v>5.9588048981193404</v>
      </c>
      <c r="G30" s="16">
        <f>D30+E30+G29</f>
        <v>0.55984714804788505</v>
      </c>
      <c r="I30" s="11">
        <v>2021</v>
      </c>
      <c r="J30" s="17">
        <f t="shared" ref="J30:N37" si="14">J15</f>
        <v>58</v>
      </c>
      <c r="K30" s="17">
        <f t="shared" si="14"/>
        <v>9</v>
      </c>
      <c r="L30" s="16">
        <f t="shared" si="14"/>
        <v>0.84078725137157462</v>
      </c>
      <c r="M30" s="16">
        <f t="shared" si="14"/>
        <v>4.7245529299886811E-2</v>
      </c>
      <c r="N30" s="16">
        <f t="shared" si="14"/>
        <v>0</v>
      </c>
      <c r="O30" s="16">
        <f t="shared" ref="O30:O37" si="15">L30+M30+N30</f>
        <v>0.88803278067146141</v>
      </c>
      <c r="P30" s="16">
        <f>-PV($B$4,Inputs!$C$3-($A$22-$A30+1), AVERAGE('Option 1C'!$O$35:$O$37)*$B30/$B$38,0,1)</f>
        <v>16.174866209713691</v>
      </c>
      <c r="Q30" s="16">
        <f t="shared" ref="Q30:Q37" si="16">O30</f>
        <v>0.88803278067146141</v>
      </c>
      <c r="S30" s="11">
        <v>2021</v>
      </c>
      <c r="T30" s="17">
        <f t="shared" ref="T30:X37" si="17">T15</f>
        <v>51</v>
      </c>
      <c r="U30" s="17">
        <f t="shared" si="17"/>
        <v>8</v>
      </c>
      <c r="V30" s="16">
        <f t="shared" si="17"/>
        <v>0.73204675730030633</v>
      </c>
      <c r="W30" s="16">
        <f t="shared" si="17"/>
        <v>4.1080968451841039E-2</v>
      </c>
      <c r="X30" s="16">
        <f t="shared" si="17"/>
        <v>0</v>
      </c>
      <c r="Y30" s="16">
        <f t="shared" ref="Y30:Y37" si="18">V30+W30+X30</f>
        <v>0.77312772575214739</v>
      </c>
      <c r="Z30" s="16">
        <f>-PV($B$4,Inputs!$C$3-($A$22-$A30+1), AVERAGE('Option 1C'!$Y$35:$Y$37)*$B30/$B$38,0,1)</f>
        <v>7.6137979687812321</v>
      </c>
      <c r="AA30" s="16">
        <f t="shared" ref="AA30:AA37" si="19">Y30</f>
        <v>0.77312772575214739</v>
      </c>
      <c r="AC30" s="11">
        <v>2021</v>
      </c>
      <c r="AD30" s="17">
        <f t="shared" ref="AD30:AH37" si="20">AD15</f>
        <v>59</v>
      </c>
      <c r="AE30" s="17">
        <f t="shared" si="20"/>
        <v>8</v>
      </c>
      <c r="AF30" s="16">
        <f t="shared" si="20"/>
        <v>0.75139101523257368</v>
      </c>
      <c r="AG30" s="16">
        <f t="shared" si="20"/>
        <v>4.2687627270174895E-2</v>
      </c>
      <c r="AH30" s="16">
        <f t="shared" si="20"/>
        <v>0</v>
      </c>
      <c r="AI30" s="16">
        <f t="shared" ref="AI30:AI37" si="21">AF30+AG30+AH30</f>
        <v>0.79407864250274862</v>
      </c>
      <c r="AJ30" s="16">
        <f>-PV($B$4,Inputs!$C$3-($A$22-$A30+1), AVERAGE('Option 1C'!$AI$35:$AI$37)*$B30/$B$38,0,1)</f>
        <v>41.043226193028019</v>
      </c>
      <c r="AK30" s="16">
        <f t="shared" ref="AK30:AK37" si="22">AI30</f>
        <v>0.79407864250274862</v>
      </c>
    </row>
    <row r="31" spans="1:37" ht="16.5" thickTop="1" thickBot="1" x14ac:dyDescent="0.3">
      <c r="A31" s="11">
        <v>2022</v>
      </c>
      <c r="B31" s="17">
        <f>SUMIF(Inputs!$D$25:$D$29,'Option 1C'!$A31,Inputs!E$25:E$29)</f>
        <v>200</v>
      </c>
      <c r="C31" s="16">
        <f>SUMIF(Inputs!$D$25:$D$29,'Option 1C'!$A31,Inputs!F$25:F$29)*$C$4</f>
        <v>12.7</v>
      </c>
      <c r="D31" s="16">
        <f>-PMT($B$4,Inputs!$C$3,C31,0,1)</f>
        <v>1.0891634160858055</v>
      </c>
      <c r="E31" s="16">
        <f>Inputs!$C$4*D31</f>
        <v>2.178326832171611E-2</v>
      </c>
      <c r="F31" s="16">
        <f>-PV($B$4,Inputs!$C$3-($A$22-$A31+1),D31+E31,0,1)</f>
        <v>12.009106564320481</v>
      </c>
      <c r="G31" s="16">
        <f t="shared" ref="G31:G37" si="23">D31+E31+G30</f>
        <v>1.6707938324554066</v>
      </c>
      <c r="I31" s="11">
        <v>2022</v>
      </c>
      <c r="J31" s="17">
        <f t="shared" si="14"/>
        <v>106</v>
      </c>
      <c r="K31" s="17">
        <f t="shared" si="14"/>
        <v>15</v>
      </c>
      <c r="L31" s="16">
        <f t="shared" si="14"/>
        <v>1.441215015936032</v>
      </c>
      <c r="M31" s="16">
        <f t="shared" si="14"/>
        <v>8.0576136590013225E-2</v>
      </c>
      <c r="N31" s="16">
        <f t="shared" si="14"/>
        <v>0</v>
      </c>
      <c r="O31" s="16">
        <f t="shared" si="15"/>
        <v>1.5217911525260452</v>
      </c>
      <c r="P31" s="16">
        <f>-PV($B$4,Inputs!$C$3-($A$22-$A31+1), AVERAGE('Option 1C'!$O$35:$O$37)*$B31/$B$38,0,1)</f>
        <v>32.854773559623311</v>
      </c>
      <c r="Q31" s="16">
        <f t="shared" si="16"/>
        <v>1.5217911525260452</v>
      </c>
      <c r="S31" s="11">
        <v>2022</v>
      </c>
      <c r="T31" s="17">
        <f t="shared" si="17"/>
        <v>82</v>
      </c>
      <c r="U31" s="17">
        <f t="shared" si="17"/>
        <v>12</v>
      </c>
      <c r="V31" s="16">
        <f t="shared" si="17"/>
        <v>1.119912682518694</v>
      </c>
      <c r="W31" s="16">
        <f t="shared" si="17"/>
        <v>6.2699243910133012E-2</v>
      </c>
      <c r="X31" s="16">
        <f t="shared" si="17"/>
        <v>0</v>
      </c>
      <c r="Y31" s="16">
        <f t="shared" si="18"/>
        <v>1.1826119264288271</v>
      </c>
      <c r="Z31" s="16">
        <f>-PV($B$4,Inputs!$C$3-($A$22-$A31+1), AVERAGE('Option 1C'!$Y$35:$Y$37)*$B31/$B$38,0,1)</f>
        <v>15.465327808572654</v>
      </c>
      <c r="AA31" s="16">
        <f t="shared" si="19"/>
        <v>1.1826119264288271</v>
      </c>
      <c r="AC31" s="11">
        <v>2022</v>
      </c>
      <c r="AD31" s="17">
        <f t="shared" si="20"/>
        <v>212</v>
      </c>
      <c r="AE31" s="17">
        <f t="shared" si="20"/>
        <v>31</v>
      </c>
      <c r="AF31" s="16">
        <f t="shared" si="20"/>
        <v>2.7590724937904874</v>
      </c>
      <c r="AG31" s="16">
        <f t="shared" si="20"/>
        <v>0.15406004185870559</v>
      </c>
      <c r="AH31" s="16">
        <f t="shared" si="20"/>
        <v>0</v>
      </c>
      <c r="AI31" s="16">
        <f t="shared" si="21"/>
        <v>2.9131325356491931</v>
      </c>
      <c r="AJ31" s="16">
        <f>-PV($B$4,Inputs!$C$3-($A$22-$A31+1), AVERAGE('Option 1C'!$AI$35:$AI$37)*$B31/$B$38,0,1)</f>
        <v>83.367978766867651</v>
      </c>
      <c r="AK31" s="16">
        <f t="shared" si="22"/>
        <v>2.9131325356491931</v>
      </c>
    </row>
    <row r="32" spans="1:37" ht="16.5" thickTop="1" thickBot="1" x14ac:dyDescent="0.3">
      <c r="A32" s="11">
        <v>2023</v>
      </c>
      <c r="B32" s="17">
        <f>SUMIF(Inputs!$D$25:$D$29,'Option 1C'!$A32,Inputs!E$25:E$29)</f>
        <v>200</v>
      </c>
      <c r="C32" s="16">
        <f>SUMIF(Inputs!$D$25:$D$29,'Option 1C'!$A32,Inputs!F$25:F$29)*$C$4</f>
        <v>12.6</v>
      </c>
      <c r="D32" s="16">
        <f>-PMT($B$4,Inputs!$C$3,C32,0,1)</f>
        <v>1.0805873261953662</v>
      </c>
      <c r="E32" s="16">
        <f>Inputs!$C$4*D32</f>
        <v>2.1611746523907325E-2</v>
      </c>
      <c r="F32" s="16">
        <f>-PV($B$4,Inputs!$C$3-($A$22-$A32+1),D32+E32,0,1)</f>
        <v>12.083348077431937</v>
      </c>
      <c r="G32" s="16">
        <f t="shared" si="23"/>
        <v>2.7729929051746804</v>
      </c>
      <c r="I32" s="11">
        <v>2023</v>
      </c>
      <c r="J32" s="17">
        <f t="shared" si="14"/>
        <v>177</v>
      </c>
      <c r="K32" s="17">
        <f t="shared" si="14"/>
        <v>25</v>
      </c>
      <c r="L32" s="16">
        <f t="shared" si="14"/>
        <v>2.5819923025773615</v>
      </c>
      <c r="M32" s="16">
        <f t="shared" si="14"/>
        <v>0.14316151312625741</v>
      </c>
      <c r="N32" s="16">
        <f t="shared" si="14"/>
        <v>0</v>
      </c>
      <c r="O32" s="16">
        <f t="shared" si="15"/>
        <v>2.725153815703619</v>
      </c>
      <c r="P32" s="16">
        <f>-PV($B$4,Inputs!$C$3-($A$22-$A32+1), AVERAGE('Option 1C'!$O$35:$O$37)*$B32/$B$38,0,1)</f>
        <v>33.320249264873027</v>
      </c>
      <c r="Q32" s="16">
        <f t="shared" si="16"/>
        <v>2.725153815703619</v>
      </c>
      <c r="S32" s="11">
        <v>2023</v>
      </c>
      <c r="T32" s="17">
        <f t="shared" si="17"/>
        <v>125</v>
      </c>
      <c r="U32" s="17">
        <f t="shared" si="17"/>
        <v>18</v>
      </c>
      <c r="V32" s="16">
        <f t="shared" si="17"/>
        <v>1.7969740937678456</v>
      </c>
      <c r="W32" s="16">
        <f t="shared" si="17"/>
        <v>9.9880772710510407E-2</v>
      </c>
      <c r="X32" s="16">
        <f t="shared" si="17"/>
        <v>0</v>
      </c>
      <c r="Y32" s="16">
        <f t="shared" si="18"/>
        <v>1.896854866478356</v>
      </c>
      <c r="Z32" s="16">
        <f>-PV($B$4,Inputs!$C$3-($A$22-$A32+1), AVERAGE('Option 1C'!$Y$35:$Y$37)*$B32/$B$38,0,1)</f>
        <v>15.684435523789427</v>
      </c>
      <c r="AA32" s="16">
        <f t="shared" si="19"/>
        <v>1.896854866478356</v>
      </c>
      <c r="AC32" s="11">
        <v>2023</v>
      </c>
      <c r="AD32" s="17">
        <f t="shared" si="20"/>
        <v>539</v>
      </c>
      <c r="AE32" s="17">
        <f t="shared" si="20"/>
        <v>76</v>
      </c>
      <c r="AF32" s="16">
        <f t="shared" si="20"/>
        <v>7.3530232022281705</v>
      </c>
      <c r="AG32" s="16">
        <f t="shared" si="20"/>
        <v>0.40135600836142743</v>
      </c>
      <c r="AH32" s="16">
        <f t="shared" si="20"/>
        <v>0</v>
      </c>
      <c r="AI32" s="16">
        <f t="shared" si="21"/>
        <v>7.7543792105895983</v>
      </c>
      <c r="AJ32" s="16">
        <f>-PV($B$4,Inputs!$C$3-($A$22-$A32+1), AVERAGE('Option 1C'!$AI$35:$AI$37)*$B32/$B$38,0,1)</f>
        <v>84.549109071763169</v>
      </c>
      <c r="AK32" s="16">
        <f t="shared" si="22"/>
        <v>7.7543792105895983</v>
      </c>
    </row>
    <row r="33" spans="1:37" ht="16.5" thickTop="1" thickBot="1" x14ac:dyDescent="0.3">
      <c r="A33" s="11">
        <v>2024</v>
      </c>
      <c r="B33" s="17">
        <f>SUMIF(Inputs!$D$25:$D$29,'Option 1C'!$A33,Inputs!E$25:E$29)</f>
        <v>0</v>
      </c>
      <c r="C33" s="16">
        <f>SUMIF(Inputs!$D$25:$D$29,'Option 1C'!$A33,Inputs!F$25:F$29)*$C$4</f>
        <v>0</v>
      </c>
      <c r="D33" s="16">
        <f>-PMT($B$4,Inputs!$C$3,C33,0,1)</f>
        <v>0</v>
      </c>
      <c r="E33" s="16">
        <f>Inputs!$C$4*D33</f>
        <v>0</v>
      </c>
      <c r="F33" s="16">
        <f>-PV($B$4,Inputs!$C$3-($A$22-$A33+1),D33+E33,0,1)</f>
        <v>0</v>
      </c>
      <c r="G33" s="16">
        <f t="shared" si="23"/>
        <v>2.7729929051746804</v>
      </c>
      <c r="I33" s="11">
        <v>2024</v>
      </c>
      <c r="J33" s="17">
        <f t="shared" si="14"/>
        <v>269</v>
      </c>
      <c r="K33" s="17">
        <f t="shared" si="14"/>
        <v>39</v>
      </c>
      <c r="L33" s="16">
        <f t="shared" si="14"/>
        <v>4.0257664778441296</v>
      </c>
      <c r="M33" s="16">
        <f t="shared" si="14"/>
        <v>0.22066359639578476</v>
      </c>
      <c r="N33" s="16">
        <f t="shared" si="14"/>
        <v>0</v>
      </c>
      <c r="O33" s="16">
        <f t="shared" si="15"/>
        <v>4.2464300742399139</v>
      </c>
      <c r="P33" s="16">
        <f>-PV($B$4,Inputs!$C$3-($A$22-$A33+1), AVERAGE('Option 1C'!$O$35:$O$37)*$B33/$B$38,0,1)</f>
        <v>0</v>
      </c>
      <c r="Q33" s="16">
        <f t="shared" si="16"/>
        <v>4.2464300742399139</v>
      </c>
      <c r="S33" s="11">
        <v>2024</v>
      </c>
      <c r="T33" s="17">
        <f t="shared" si="17"/>
        <v>200</v>
      </c>
      <c r="U33" s="17">
        <f t="shared" si="17"/>
        <v>29</v>
      </c>
      <c r="V33" s="16">
        <f t="shared" si="17"/>
        <v>2.9580341725595551</v>
      </c>
      <c r="W33" s="16">
        <f t="shared" si="17"/>
        <v>0.1626337771054949</v>
      </c>
      <c r="X33" s="16">
        <f t="shared" si="17"/>
        <v>0</v>
      </c>
      <c r="Y33" s="16">
        <f t="shared" si="18"/>
        <v>3.1206679496650502</v>
      </c>
      <c r="Z33" s="16">
        <f>-PV($B$4,Inputs!$C$3-($A$22-$A33+1), AVERAGE('Option 1C'!$Y$35:$Y$37)*$B33/$B$38,0,1)</f>
        <v>0</v>
      </c>
      <c r="AA33" s="16">
        <f t="shared" si="19"/>
        <v>3.1206679496650502</v>
      </c>
      <c r="AC33" s="11">
        <v>2024</v>
      </c>
      <c r="AD33" s="17">
        <f t="shared" si="20"/>
        <v>840</v>
      </c>
      <c r="AE33" s="17">
        <f t="shared" si="20"/>
        <v>119</v>
      </c>
      <c r="AF33" s="16">
        <f t="shared" si="20"/>
        <v>12.016650958263384</v>
      </c>
      <c r="AG33" s="16">
        <f t="shared" si="20"/>
        <v>0.63983509626096668</v>
      </c>
      <c r="AH33" s="16">
        <f t="shared" si="20"/>
        <v>0</v>
      </c>
      <c r="AI33" s="16">
        <f t="shared" si="21"/>
        <v>12.65648605452435</v>
      </c>
      <c r="AJ33" s="16">
        <f>-PV($B$4,Inputs!$C$3-($A$22-$A33+1), AVERAGE('Option 1C'!$AI$35:$AI$37)*$B33/$B$38,0,1)</f>
        <v>0</v>
      </c>
      <c r="AK33" s="16">
        <f t="shared" si="22"/>
        <v>12.65648605452435</v>
      </c>
    </row>
    <row r="34" spans="1:37" ht="16.5" thickTop="1" thickBot="1" x14ac:dyDescent="0.3">
      <c r="A34" s="11">
        <v>2025</v>
      </c>
      <c r="B34" s="17">
        <f>SUMIF(Inputs!$D$25:$D$29,'Option 1C'!$A34,Inputs!E$25:E$29)</f>
        <v>0</v>
      </c>
      <c r="C34" s="16">
        <f>SUMIF(Inputs!$D$25:$D$29,'Option 1C'!$A34,Inputs!F$25:F$29)*$C$4</f>
        <v>0</v>
      </c>
      <c r="D34" s="16">
        <f>-PMT($B$4,Inputs!$C$3,C34,0,1)</f>
        <v>0</v>
      </c>
      <c r="E34" s="16">
        <f>Inputs!$C$4*D34</f>
        <v>0</v>
      </c>
      <c r="F34" s="16">
        <f>-PV($B$4,Inputs!$C$3-($A$22-$A34+1),D34+E34,0,1)</f>
        <v>0</v>
      </c>
      <c r="G34" s="16">
        <f t="shared" si="23"/>
        <v>2.7729929051746804</v>
      </c>
      <c r="I34" s="11">
        <v>2025</v>
      </c>
      <c r="J34" s="17">
        <f t="shared" si="14"/>
        <v>287</v>
      </c>
      <c r="K34" s="17">
        <f t="shared" si="14"/>
        <v>41</v>
      </c>
      <c r="L34" s="16">
        <f t="shared" si="14"/>
        <v>4.3052673132293986</v>
      </c>
      <c r="M34" s="16">
        <f t="shared" si="14"/>
        <v>0.23231895690679805</v>
      </c>
      <c r="N34" s="16">
        <f t="shared" si="14"/>
        <v>0</v>
      </c>
      <c r="O34" s="16">
        <f t="shared" si="15"/>
        <v>4.5375862701361971</v>
      </c>
      <c r="P34" s="16">
        <f>-PV($B$4,Inputs!$C$3-($A$22-$A34+1), AVERAGE('Option 1C'!$O$35:$O$37)*$B34/$B$38,0,1)</f>
        <v>0</v>
      </c>
      <c r="Q34" s="16">
        <f t="shared" si="16"/>
        <v>4.5375862701361971</v>
      </c>
      <c r="S34" s="11">
        <v>2025</v>
      </c>
      <c r="T34" s="17">
        <f t="shared" si="17"/>
        <v>205</v>
      </c>
      <c r="U34" s="17">
        <f t="shared" si="17"/>
        <v>30</v>
      </c>
      <c r="V34" s="16">
        <f t="shared" si="17"/>
        <v>3.0464302641480354</v>
      </c>
      <c r="W34" s="16">
        <f t="shared" si="17"/>
        <v>0.16569245153687057</v>
      </c>
      <c r="X34" s="16">
        <f t="shared" si="17"/>
        <v>0</v>
      </c>
      <c r="Y34" s="16">
        <f t="shared" si="18"/>
        <v>3.2121227156849059</v>
      </c>
      <c r="Z34" s="16">
        <f>-PV($B$4,Inputs!$C$3-($A$22-$A34+1), AVERAGE('Option 1C'!$Y$35:$Y$37)*$B34/$B$38,0,1)</f>
        <v>0</v>
      </c>
      <c r="AA34" s="16">
        <f t="shared" si="19"/>
        <v>3.2121227156849059</v>
      </c>
      <c r="AC34" s="11">
        <v>2025</v>
      </c>
      <c r="AD34" s="17">
        <f t="shared" si="20"/>
        <v>919</v>
      </c>
      <c r="AE34" s="17">
        <f t="shared" si="20"/>
        <v>131</v>
      </c>
      <c r="AF34" s="16">
        <f t="shared" si="20"/>
        <v>13.271986899653626</v>
      </c>
      <c r="AG34" s="16">
        <f t="shared" si="20"/>
        <v>0.69963145414382666</v>
      </c>
      <c r="AH34" s="16">
        <f t="shared" si="20"/>
        <v>0</v>
      </c>
      <c r="AI34" s="16">
        <f t="shared" si="21"/>
        <v>13.971618353797453</v>
      </c>
      <c r="AJ34" s="16">
        <f>-PV($B$4,Inputs!$C$3-($A$22-$A34+1), AVERAGE('Option 1C'!$AI$35:$AI$37)*$B34/$B$38,0,1)</f>
        <v>0</v>
      </c>
      <c r="AK34" s="16">
        <f t="shared" si="22"/>
        <v>13.971618353797453</v>
      </c>
    </row>
    <row r="35" spans="1:37" ht="16.5" thickTop="1" thickBot="1" x14ac:dyDescent="0.3">
      <c r="A35" s="11">
        <v>2026</v>
      </c>
      <c r="B35" s="17">
        <f>SUMIF(Inputs!$D$25:$D$29,'Option 1C'!$A35,Inputs!E$25:E$29)</f>
        <v>0</v>
      </c>
      <c r="C35" s="16">
        <f>SUMIF(Inputs!$D$25:$D$29,'Option 1C'!$A35,Inputs!F$25:F$29)*$C$4</f>
        <v>0</v>
      </c>
      <c r="D35" s="16">
        <f>-PMT($B$4,Inputs!$C$3,C35,0,1)</f>
        <v>0</v>
      </c>
      <c r="E35" s="16">
        <f>Inputs!$C$4*D35</f>
        <v>0</v>
      </c>
      <c r="F35" s="16">
        <f>-PV($B$4,Inputs!$C$3-($A$22-$A35+1),D35+E35,0,1)</f>
        <v>0</v>
      </c>
      <c r="G35" s="16">
        <f t="shared" si="23"/>
        <v>2.7729929051746804</v>
      </c>
      <c r="I35" s="11">
        <v>2026</v>
      </c>
      <c r="J35" s="17">
        <f t="shared" si="14"/>
        <v>389</v>
      </c>
      <c r="K35" s="17">
        <f t="shared" si="14"/>
        <v>55</v>
      </c>
      <c r="L35" s="16">
        <f t="shared" si="14"/>
        <v>6.1603472502622409</v>
      </c>
      <c r="M35" s="16">
        <f t="shared" si="14"/>
        <v>0.3307534788074582</v>
      </c>
      <c r="N35" s="16">
        <f t="shared" si="14"/>
        <v>0</v>
      </c>
      <c r="O35" s="16">
        <f t="shared" si="15"/>
        <v>6.4911007290696991</v>
      </c>
      <c r="P35" s="16">
        <f>-PV($B$4,Inputs!$C$3-($A$22-$A35+1), AVERAGE('Option 1C'!$O$35:$O$37)*$B35/$B$38,0,1)</f>
        <v>0</v>
      </c>
      <c r="Q35" s="16">
        <f t="shared" si="16"/>
        <v>6.4911007290696991</v>
      </c>
      <c r="S35" s="11">
        <v>2026</v>
      </c>
      <c r="T35" s="17">
        <f t="shared" si="17"/>
        <v>232</v>
      </c>
      <c r="U35" s="17">
        <f t="shared" si="17"/>
        <v>33</v>
      </c>
      <c r="V35" s="16">
        <f t="shared" si="17"/>
        <v>3.6160160198133244</v>
      </c>
      <c r="W35" s="16">
        <f t="shared" si="17"/>
        <v>0.19588678022484635</v>
      </c>
      <c r="X35" s="16">
        <f t="shared" si="17"/>
        <v>0</v>
      </c>
      <c r="Y35" s="16">
        <f t="shared" si="18"/>
        <v>3.8119028000381707</v>
      </c>
      <c r="Z35" s="16">
        <f>-PV($B$4,Inputs!$C$3-($A$22-$A35+1), AVERAGE('Option 1C'!$Y$35:$Y$37)*$B35/$B$38,0,1)</f>
        <v>0</v>
      </c>
      <c r="AA35" s="16">
        <f t="shared" si="19"/>
        <v>3.8119028000381707</v>
      </c>
      <c r="AC35" s="11">
        <v>2026</v>
      </c>
      <c r="AD35" s="17">
        <f t="shared" si="20"/>
        <v>1185</v>
      </c>
      <c r="AE35" s="17">
        <f t="shared" si="20"/>
        <v>168</v>
      </c>
      <c r="AF35" s="16">
        <f t="shared" si="20"/>
        <v>17.149589579338038</v>
      </c>
      <c r="AG35" s="16">
        <f t="shared" si="20"/>
        <v>0.90031244880840744</v>
      </c>
      <c r="AH35" s="16">
        <f t="shared" si="20"/>
        <v>0</v>
      </c>
      <c r="AI35" s="16">
        <f t="shared" si="21"/>
        <v>18.049902028146445</v>
      </c>
      <c r="AJ35" s="16">
        <f>-PV($B$4,Inputs!$C$3-($A$22-$A35+1), AVERAGE('Option 1C'!$AI$35:$AI$37)*$B35/$B$38,0,1)</f>
        <v>0</v>
      </c>
      <c r="AK35" s="16">
        <f t="shared" si="22"/>
        <v>18.049902028146445</v>
      </c>
    </row>
    <row r="36" spans="1:37" ht="16.5" thickTop="1" thickBot="1" x14ac:dyDescent="0.3">
      <c r="A36" s="11">
        <v>2027</v>
      </c>
      <c r="B36" s="17">
        <f>SUMIF(Inputs!$D$25:$D$29,'Option 1C'!$A36,Inputs!E$25:E$29)</f>
        <v>0</v>
      </c>
      <c r="C36" s="16">
        <f>SUMIF(Inputs!$D$25:$D$29,'Option 1C'!$A36,Inputs!F$25:F$29)*$C$4</f>
        <v>0</v>
      </c>
      <c r="D36" s="16">
        <f>-PMT($B$4,Inputs!$C$3,C36,0,1)</f>
        <v>0</v>
      </c>
      <c r="E36" s="16">
        <f>Inputs!$C$4*D36</f>
        <v>0</v>
      </c>
      <c r="F36" s="16">
        <f>-PV($B$4,Inputs!$C$3-($A$22-$A36+1),D36+E36,0,1)</f>
        <v>0</v>
      </c>
      <c r="G36" s="16">
        <f t="shared" si="23"/>
        <v>2.7729929051746804</v>
      </c>
      <c r="I36" s="11">
        <v>2027</v>
      </c>
      <c r="J36" s="17">
        <f t="shared" si="14"/>
        <v>486</v>
      </c>
      <c r="K36" s="17">
        <f t="shared" si="14"/>
        <v>70</v>
      </c>
      <c r="L36" s="16">
        <f t="shared" si="14"/>
        <v>7.1430838617828254</v>
      </c>
      <c r="M36" s="16">
        <f t="shared" si="14"/>
        <v>0.38408871457077082</v>
      </c>
      <c r="N36" s="16">
        <f t="shared" si="14"/>
        <v>0</v>
      </c>
      <c r="O36" s="16">
        <f t="shared" si="15"/>
        <v>7.5271725763535962</v>
      </c>
      <c r="P36" s="16">
        <f>-PV($B$4,Inputs!$C$3-($A$22-$A36+1), AVERAGE('Option 1C'!$O$35:$O$37)*$B36/$B$38,0,1)</f>
        <v>0</v>
      </c>
      <c r="Q36" s="16">
        <f t="shared" si="16"/>
        <v>7.5271725763535962</v>
      </c>
      <c r="S36" s="11">
        <v>2027</v>
      </c>
      <c r="T36" s="17">
        <f t="shared" si="17"/>
        <v>225</v>
      </c>
      <c r="U36" s="17">
        <f t="shared" si="17"/>
        <v>32</v>
      </c>
      <c r="V36" s="16">
        <f t="shared" si="17"/>
        <v>3.2225240487206568</v>
      </c>
      <c r="W36" s="16">
        <f t="shared" si="17"/>
        <v>0.17557864740134604</v>
      </c>
      <c r="X36" s="16">
        <f t="shared" si="17"/>
        <v>0</v>
      </c>
      <c r="Y36" s="16">
        <f t="shared" si="18"/>
        <v>3.3981026961220029</v>
      </c>
      <c r="Z36" s="16">
        <f>-PV($B$4,Inputs!$C$3-($A$22-$A36+1), AVERAGE('Option 1C'!$Y$35:$Y$37)*$B36/$B$38,0,1)</f>
        <v>0</v>
      </c>
      <c r="AA36" s="16">
        <f t="shared" si="19"/>
        <v>3.3981026961220029</v>
      </c>
      <c r="AC36" s="11">
        <v>2027</v>
      </c>
      <c r="AD36" s="17">
        <f t="shared" si="20"/>
        <v>1411</v>
      </c>
      <c r="AE36" s="17">
        <f t="shared" si="20"/>
        <v>199</v>
      </c>
      <c r="AF36" s="16">
        <f t="shared" si="20"/>
        <v>18.008908628843251</v>
      </c>
      <c r="AG36" s="16">
        <f t="shared" si="20"/>
        <v>0.94925435506707789</v>
      </c>
      <c r="AH36" s="16">
        <f t="shared" si="20"/>
        <v>0</v>
      </c>
      <c r="AI36" s="16">
        <f t="shared" si="21"/>
        <v>18.958162983910331</v>
      </c>
      <c r="AJ36" s="16">
        <f>-PV($B$4,Inputs!$C$3-($A$22-$A36+1), AVERAGE('Option 1C'!$AI$35:$AI$37)*$B36/$B$38,0,1)</f>
        <v>0</v>
      </c>
      <c r="AK36" s="16">
        <f t="shared" si="22"/>
        <v>18.958162983910331</v>
      </c>
    </row>
    <row r="37" spans="1:37" ht="16.5" thickTop="1" thickBot="1" x14ac:dyDescent="0.3">
      <c r="A37" s="11">
        <v>2028</v>
      </c>
      <c r="B37" s="17">
        <f>SUMIF(Inputs!$D$25:$D$29,'Option 1C'!$A37,Inputs!E$25:E$29)</f>
        <v>0</v>
      </c>
      <c r="C37" s="16">
        <f>SUMIF(Inputs!$D$25:$D$29,'Option 1C'!$A37,Inputs!F$25:F$29)*$C$4</f>
        <v>0</v>
      </c>
      <c r="D37" s="16">
        <f>-PMT($B$4,Inputs!$C$3,C37,0,1)</f>
        <v>0</v>
      </c>
      <c r="E37" s="16">
        <f>Inputs!$C$4*D37</f>
        <v>0</v>
      </c>
      <c r="F37" s="16">
        <f>-PV($B$4,Inputs!$C$3-($A$22-$A37+1),D37+E37,0,1)</f>
        <v>0</v>
      </c>
      <c r="G37" s="16">
        <f t="shared" si="23"/>
        <v>2.7729929051746804</v>
      </c>
      <c r="I37" s="11">
        <v>2028</v>
      </c>
      <c r="J37" s="17">
        <f t="shared" si="14"/>
        <v>555</v>
      </c>
      <c r="K37" s="17">
        <f t="shared" si="14"/>
        <v>80</v>
      </c>
      <c r="L37" s="16">
        <f t="shared" si="14"/>
        <v>8.3298672441286215</v>
      </c>
      <c r="M37" s="16">
        <f t="shared" si="14"/>
        <v>0.44699926218023017</v>
      </c>
      <c r="N37" s="16">
        <f t="shared" si="14"/>
        <v>0</v>
      </c>
      <c r="O37" s="16">
        <f t="shared" si="15"/>
        <v>8.7768665063088509</v>
      </c>
      <c r="P37" s="16">
        <f>-PV($B$4,Inputs!$C$3-($A$22-$A37+1), AVERAGE('Option 1C'!$O$35:$O$37)*$B37/$B$38,0,1)</f>
        <v>0</v>
      </c>
      <c r="Q37" s="16">
        <f t="shared" si="16"/>
        <v>8.7768665063088509</v>
      </c>
      <c r="S37" s="11">
        <v>2028</v>
      </c>
      <c r="T37" s="17">
        <f t="shared" si="17"/>
        <v>228</v>
      </c>
      <c r="U37" s="17">
        <f t="shared" si="17"/>
        <v>32</v>
      </c>
      <c r="V37" s="16">
        <f t="shared" si="17"/>
        <v>3.3381315978855644</v>
      </c>
      <c r="W37" s="16">
        <f t="shared" si="17"/>
        <v>0.18194171751325772</v>
      </c>
      <c r="X37" s="16">
        <f t="shared" si="17"/>
        <v>0</v>
      </c>
      <c r="Y37" s="16">
        <f t="shared" si="18"/>
        <v>3.5200733153988222</v>
      </c>
      <c r="Z37" s="16">
        <f>-PV($B$4,Inputs!$C$3-($A$22-$A37+1), AVERAGE('Option 1C'!$Y$35:$Y$37)*$B37/$B$38,0,1)</f>
        <v>0</v>
      </c>
      <c r="AA37" s="16">
        <f t="shared" si="19"/>
        <v>3.5200733153988222</v>
      </c>
      <c r="AC37" s="11">
        <v>2028</v>
      </c>
      <c r="AD37" s="17">
        <f t="shared" si="20"/>
        <v>1549</v>
      </c>
      <c r="AE37" s="17">
        <f t="shared" si="20"/>
        <v>219</v>
      </c>
      <c r="AF37" s="16">
        <f t="shared" si="20"/>
        <v>19.794248006189633</v>
      </c>
      <c r="AG37" s="16">
        <f t="shared" si="20"/>
        <v>1.039654096928972</v>
      </c>
      <c r="AH37" s="16">
        <f t="shared" si="20"/>
        <v>0</v>
      </c>
      <c r="AI37" s="16">
        <f t="shared" si="21"/>
        <v>20.833902103118604</v>
      </c>
      <c r="AJ37" s="16">
        <f>-PV($B$4,Inputs!$C$3-($A$22-$A37+1), AVERAGE('Option 1C'!$AI$35:$AI$37)*$B37/$B$38,0,1)</f>
        <v>0</v>
      </c>
      <c r="AK37" s="16">
        <f t="shared" si="22"/>
        <v>20.833902103118604</v>
      </c>
    </row>
    <row r="38" spans="1:37" ht="16.5" thickTop="1" thickBot="1" x14ac:dyDescent="0.3">
      <c r="A38" s="11" t="s">
        <v>42</v>
      </c>
      <c r="B38" s="17">
        <f>SUM(B29:B37)</f>
        <v>500</v>
      </c>
      <c r="C38" s="16">
        <f>SUM(C29:C37)</f>
        <v>31.700000000000003</v>
      </c>
      <c r="D38" s="16">
        <f>SUM(D29:D37)</f>
        <v>2.7186204952692945</v>
      </c>
      <c r="E38" s="16">
        <f>SUM(E29:E37)</f>
        <v>5.4372409905385888E-2</v>
      </c>
      <c r="F38" s="16">
        <f>SUM(F29:F37)</f>
        <v>30.051259539871758</v>
      </c>
      <c r="G38" s="16">
        <f>F38</f>
        <v>30.051259539871758</v>
      </c>
      <c r="I38" s="11" t="s">
        <v>42</v>
      </c>
      <c r="J38" s="17">
        <f t="shared" ref="J38:P38" si="24">SUM(J29:J37)</f>
        <v>2327</v>
      </c>
      <c r="K38" s="17">
        <f t="shared" si="24"/>
        <v>334</v>
      </c>
      <c r="L38" s="17">
        <f t="shared" si="24"/>
        <v>34.828326717132185</v>
      </c>
      <c r="M38" s="17">
        <f t="shared" si="24"/>
        <v>1.8858071878771994</v>
      </c>
      <c r="N38" s="17">
        <f t="shared" si="24"/>
        <v>0</v>
      </c>
      <c r="O38" s="17">
        <f t="shared" si="24"/>
        <v>36.714133905009383</v>
      </c>
      <c r="P38" s="16">
        <f t="shared" si="24"/>
        <v>82.349889034210037</v>
      </c>
      <c r="Q38" s="16">
        <f>P38</f>
        <v>82.349889034210037</v>
      </c>
      <c r="S38" s="11"/>
      <c r="T38" s="17">
        <f t="shared" ref="T38:Z38" si="25">SUM(T29:T37)</f>
        <v>1348</v>
      </c>
      <c r="U38" s="17">
        <f t="shared" si="25"/>
        <v>194</v>
      </c>
      <c r="V38" s="17">
        <f t="shared" si="25"/>
        <v>19.830069636713983</v>
      </c>
      <c r="W38" s="17">
        <f t="shared" si="25"/>
        <v>1.0853943588543</v>
      </c>
      <c r="X38" s="17">
        <f t="shared" si="25"/>
        <v>0</v>
      </c>
      <c r="Y38" s="17">
        <f t="shared" si="25"/>
        <v>20.915463995568281</v>
      </c>
      <c r="Z38" s="16">
        <f t="shared" si="25"/>
        <v>38.763561301143312</v>
      </c>
      <c r="AA38" s="16">
        <f>Z38</f>
        <v>38.763561301143312</v>
      </c>
      <c r="AC38" s="11"/>
      <c r="AD38" s="17">
        <f t="shared" ref="AD38:AJ38" si="26">SUM(AD29:AD37)</f>
        <v>6714</v>
      </c>
      <c r="AE38" s="17">
        <f t="shared" si="26"/>
        <v>951</v>
      </c>
      <c r="AF38" s="17">
        <f t="shared" si="26"/>
        <v>91.104870783539155</v>
      </c>
      <c r="AG38" s="17">
        <f t="shared" si="26"/>
        <v>4.8267911286995586</v>
      </c>
      <c r="AH38" s="17">
        <f t="shared" si="26"/>
        <v>0</v>
      </c>
      <c r="AI38" s="17">
        <f t="shared" si="26"/>
        <v>95.931661912238724</v>
      </c>
      <c r="AJ38" s="16">
        <f t="shared" si="26"/>
        <v>208.96031403165884</v>
      </c>
      <c r="AK38" s="16">
        <f>AJ38</f>
        <v>208.96031403165884</v>
      </c>
    </row>
    <row r="39" spans="1:37" ht="16.5" thickTop="1" thickBot="1" x14ac:dyDescent="0.3"/>
    <row r="40" spans="1:37" ht="46.5" customHeight="1" thickTop="1" thickBot="1" x14ac:dyDescent="0.3">
      <c r="A40" s="1" t="s">
        <v>32</v>
      </c>
    </row>
    <row r="41" spans="1:37" ht="31.5" thickTop="1" thickBot="1" x14ac:dyDescent="0.3">
      <c r="I41" s="1" t="s">
        <v>38</v>
      </c>
      <c r="J41" s="1" t="s">
        <v>12</v>
      </c>
      <c r="L41" s="14"/>
      <c r="M41" s="14"/>
      <c r="S41" s="1" t="s">
        <v>38</v>
      </c>
      <c r="T41" s="1" t="s">
        <v>39</v>
      </c>
      <c r="V41" s="14"/>
      <c r="W41" s="14"/>
      <c r="AC41" s="1" t="s">
        <v>38</v>
      </c>
      <c r="AD41" s="1" t="s">
        <v>40</v>
      </c>
      <c r="AF41" s="14"/>
      <c r="AG41" s="14"/>
    </row>
    <row r="42" spans="1:37" ht="64.5" customHeight="1" thickTop="1" thickBot="1" x14ac:dyDescent="0.3">
      <c r="A42" s="1" t="s">
        <v>41</v>
      </c>
      <c r="B42" s="1" t="s">
        <v>44</v>
      </c>
      <c r="C42" s="1" t="s">
        <v>45</v>
      </c>
      <c r="D42" s="1" t="s">
        <v>54</v>
      </c>
      <c r="E42" s="1" t="s">
        <v>46</v>
      </c>
      <c r="F42" s="1" t="s">
        <v>47</v>
      </c>
      <c r="G42" s="1" t="s">
        <v>48</v>
      </c>
      <c r="I42" s="1" t="s">
        <v>38</v>
      </c>
      <c r="J42" s="10" t="s">
        <v>56</v>
      </c>
      <c r="K42" s="10" t="s">
        <v>57</v>
      </c>
      <c r="L42" s="10" t="s">
        <v>49</v>
      </c>
      <c r="M42" s="10" t="s">
        <v>50</v>
      </c>
      <c r="N42" s="1" t="s">
        <v>72</v>
      </c>
      <c r="O42" s="1" t="s">
        <v>51</v>
      </c>
      <c r="P42" s="1" t="s">
        <v>52</v>
      </c>
      <c r="Q42" s="1" t="s">
        <v>53</v>
      </c>
      <c r="S42" s="1" t="s">
        <v>38</v>
      </c>
      <c r="T42" s="10" t="s">
        <v>56</v>
      </c>
      <c r="U42" s="10" t="s">
        <v>57</v>
      </c>
      <c r="V42" s="10" t="s">
        <v>49</v>
      </c>
      <c r="W42" s="10" t="s">
        <v>50</v>
      </c>
      <c r="X42" s="1" t="s">
        <v>72</v>
      </c>
      <c r="Y42" s="1" t="s">
        <v>51</v>
      </c>
      <c r="Z42" s="1" t="s">
        <v>52</v>
      </c>
      <c r="AA42" s="1" t="s">
        <v>53</v>
      </c>
      <c r="AC42" s="1" t="s">
        <v>38</v>
      </c>
      <c r="AD42" s="10" t="s">
        <v>56</v>
      </c>
      <c r="AE42" s="10" t="s">
        <v>57</v>
      </c>
      <c r="AF42" s="10" t="s">
        <v>49</v>
      </c>
      <c r="AG42" s="10" t="s">
        <v>50</v>
      </c>
      <c r="AH42" s="1" t="s">
        <v>72</v>
      </c>
      <c r="AI42" s="1" t="s">
        <v>51</v>
      </c>
      <c r="AJ42" s="1" t="s">
        <v>52</v>
      </c>
      <c r="AK42" s="1" t="s">
        <v>53</v>
      </c>
    </row>
    <row r="43" spans="1:37" ht="16.5" thickTop="1" thickBot="1" x14ac:dyDescent="0.3">
      <c r="A43" s="11" t="s">
        <v>43</v>
      </c>
      <c r="B43" s="15"/>
      <c r="C43" s="15"/>
      <c r="D43" s="15"/>
      <c r="E43" s="15"/>
      <c r="F43" s="15"/>
      <c r="G43" s="15">
        <f>NPV($B$5,G44:G53)</f>
        <v>28.977499171597483</v>
      </c>
      <c r="I43" s="11" t="s">
        <v>43</v>
      </c>
      <c r="J43" s="15"/>
      <c r="K43" s="15"/>
      <c r="L43" s="15"/>
      <c r="M43" s="15"/>
      <c r="N43" s="15"/>
      <c r="O43" s="15"/>
      <c r="P43" s="15"/>
      <c r="Q43" s="15">
        <f>NPV($B$5,Q44:Q53)</f>
        <v>116.65874458944442</v>
      </c>
      <c r="S43" s="11" t="s">
        <v>43</v>
      </c>
      <c r="T43" s="15"/>
      <c r="U43" s="15"/>
      <c r="V43" s="15"/>
      <c r="W43" s="15"/>
      <c r="X43" s="15"/>
      <c r="Y43" s="15"/>
      <c r="Z43" s="15"/>
      <c r="AA43" s="15">
        <f>NPV($B$5,AA44:AA53)</f>
        <v>58.056360897005071</v>
      </c>
      <c r="AC43" s="11" t="s">
        <v>43</v>
      </c>
      <c r="AD43" s="15"/>
      <c r="AE43" s="15"/>
      <c r="AF43" s="15"/>
      <c r="AG43" s="15"/>
      <c r="AH43" s="15"/>
      <c r="AI43" s="15"/>
      <c r="AJ43" s="15"/>
      <c r="AK43" s="15">
        <f>NPV($B$5,AK44:AK53)</f>
        <v>298.1939976063835</v>
      </c>
    </row>
    <row r="44" spans="1:37" ht="16.5" thickTop="1" thickBot="1" x14ac:dyDescent="0.3">
      <c r="A44" s="11">
        <v>2020</v>
      </c>
      <c r="B44" s="17">
        <f>SUMIF(Inputs!$D$25:$D$29,'Option 1C'!$A44,Inputs!E$25:E$29)</f>
        <v>0</v>
      </c>
      <c r="C44" s="16">
        <f>SUMIF(Inputs!$D$25:$D$29,'Option 1C'!$A44,Inputs!F$25:F$29)*$C$5</f>
        <v>0</v>
      </c>
      <c r="D44" s="16">
        <f>-PMT($B$5,Inputs!$C$3,C44,0,1)</f>
        <v>0</v>
      </c>
      <c r="E44" s="16">
        <f>Inputs!$C$4*D44</f>
        <v>0</v>
      </c>
      <c r="F44" s="16">
        <f>-PV($B$5,Inputs!$C$3-($A$22-$A44+1),D44+E44,0,1)</f>
        <v>0</v>
      </c>
      <c r="G44" s="16">
        <f>E44+D44</f>
        <v>0</v>
      </c>
      <c r="I44" s="11">
        <v>2020</v>
      </c>
      <c r="J44" s="17">
        <f>J29</f>
        <v>0</v>
      </c>
      <c r="K44" s="17">
        <f t="shared" ref="K44:N44" si="27">K29</f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>L44+M44+N44</f>
        <v>0</v>
      </c>
      <c r="P44" s="16">
        <f>-PV($B$5,Inputs!$C$3-($A$22-$A44+1), AVERAGE('Option 1C'!$O$50:$O$52)*$B44/$B$53,0,1)</f>
        <v>0</v>
      </c>
      <c r="Q44" s="16">
        <f>O44</f>
        <v>0</v>
      </c>
      <c r="S44" s="11">
        <v>2020</v>
      </c>
      <c r="T44" s="17">
        <f>T29</f>
        <v>0</v>
      </c>
      <c r="U44" s="17">
        <f t="shared" ref="U44:X44" si="28">U29</f>
        <v>0</v>
      </c>
      <c r="V44" s="16">
        <f t="shared" si="28"/>
        <v>0</v>
      </c>
      <c r="W44" s="16">
        <f t="shared" si="28"/>
        <v>0</v>
      </c>
      <c r="X44" s="16">
        <f t="shared" si="28"/>
        <v>0</v>
      </c>
      <c r="Y44" s="16">
        <f>V44+W44+X44</f>
        <v>0</v>
      </c>
      <c r="Z44" s="16">
        <f>-PV($B$5,Inputs!$C$3-($A$22-$A44+1), AVERAGE('Option 1C'!$Y$50:$Y$52)*$B44/$B$53,0,1)</f>
        <v>0</v>
      </c>
      <c r="AA44" s="16">
        <f>Y44</f>
        <v>0</v>
      </c>
      <c r="AC44" s="11">
        <v>2020</v>
      </c>
      <c r="AD44" s="17">
        <f>AD29</f>
        <v>0</v>
      </c>
      <c r="AE44" s="17">
        <f t="shared" ref="AE44:AH44" si="29">AE29</f>
        <v>0</v>
      </c>
      <c r="AF44" s="16">
        <f t="shared" si="29"/>
        <v>0</v>
      </c>
      <c r="AG44" s="16">
        <f t="shared" si="29"/>
        <v>0</v>
      </c>
      <c r="AH44" s="16">
        <f t="shared" si="29"/>
        <v>0</v>
      </c>
      <c r="AI44" s="16">
        <f>AF44+AG44+AH44</f>
        <v>0</v>
      </c>
      <c r="AJ44" s="16">
        <f>-PV($B$5,Inputs!$C$3-($A$22-$A44+1), AVERAGE('Option 1C'!$AI$50:$AI$52)*$B44/$B$53,0,1)</f>
        <v>0</v>
      </c>
      <c r="AK44" s="16">
        <f>AI44</f>
        <v>0</v>
      </c>
    </row>
    <row r="45" spans="1:37" ht="16.5" thickTop="1" thickBot="1" x14ac:dyDescent="0.3">
      <c r="A45" s="11">
        <v>2021</v>
      </c>
      <c r="B45" s="17">
        <f>SUMIF(Inputs!$D$25:$D$29,'Option 1C'!$A45,Inputs!E$25:E$29)</f>
        <v>100</v>
      </c>
      <c r="C45" s="16">
        <f>SUMIF(Inputs!$D$25:$D$29,'Option 1C'!$A45,Inputs!F$25:F$29)*$C$5</f>
        <v>6.4</v>
      </c>
      <c r="D45" s="16">
        <f>-PMT($B$5,Inputs!$C$3,C45,0,1)</f>
        <v>0.33620920027778817</v>
      </c>
      <c r="E45" s="16">
        <f>Inputs!$C$4*D45</f>
        <v>6.7241840055557636E-3</v>
      </c>
      <c r="F45" s="16">
        <f>-PV($B$5,Inputs!$C$3-($A$22-$A45+1),D45+E45,0,1)</f>
        <v>5.3833594204394837</v>
      </c>
      <c r="G45" s="16">
        <f>D45+E45+G44</f>
        <v>0.34293338428334391</v>
      </c>
      <c r="I45" s="11">
        <v>2021</v>
      </c>
      <c r="J45" s="17">
        <f t="shared" ref="J45:N52" si="30">J30</f>
        <v>58</v>
      </c>
      <c r="K45" s="17">
        <f t="shared" si="30"/>
        <v>9</v>
      </c>
      <c r="L45" s="16">
        <f t="shared" si="30"/>
        <v>0.84078725137157462</v>
      </c>
      <c r="M45" s="16">
        <f t="shared" si="30"/>
        <v>4.7245529299886811E-2</v>
      </c>
      <c r="N45" s="16">
        <f t="shared" si="30"/>
        <v>0</v>
      </c>
      <c r="O45" s="16">
        <f t="shared" ref="O45:O52" si="31">L45+M45+N45</f>
        <v>0.88803278067146141</v>
      </c>
      <c r="P45" s="16">
        <f>-PV($B$5,Inputs!$C$3-($A$22-$A45+1), AVERAGE('Option 1C'!$O$50:$O$52)*$B45/$B$53,0,1)</f>
        <v>23.855834450602277</v>
      </c>
      <c r="Q45" s="16">
        <f t="shared" ref="Q45:Q52" si="32">O45</f>
        <v>0.88803278067146141</v>
      </c>
      <c r="S45" s="11">
        <v>2021</v>
      </c>
      <c r="T45" s="17">
        <f t="shared" ref="T45:X52" si="33">T30</f>
        <v>51</v>
      </c>
      <c r="U45" s="17">
        <f t="shared" si="33"/>
        <v>8</v>
      </c>
      <c r="V45" s="16">
        <f t="shared" si="33"/>
        <v>0.73204675730030633</v>
      </c>
      <c r="W45" s="16">
        <f t="shared" si="33"/>
        <v>4.1080968451841039E-2</v>
      </c>
      <c r="X45" s="16">
        <f t="shared" si="33"/>
        <v>0</v>
      </c>
      <c r="Y45" s="16">
        <f t="shared" ref="Y45:Y52" si="34">V45+W45+X45</f>
        <v>0.77312772575214739</v>
      </c>
      <c r="Z45" s="16">
        <f>-PV($B$5,Inputs!$C$3-($A$22-$A45+1), AVERAGE('Option 1C'!$Y$50:$Y$52)*$B45/$B$53,0,1)</f>
        <v>11.229366693277399</v>
      </c>
      <c r="AA45" s="16">
        <f t="shared" ref="AA45:AA52" si="35">Y45</f>
        <v>0.77312772575214739</v>
      </c>
      <c r="AC45" s="11">
        <v>2021</v>
      </c>
      <c r="AD45" s="17">
        <f t="shared" ref="AD45:AH52" si="36">AD30</f>
        <v>59</v>
      </c>
      <c r="AE45" s="17">
        <f t="shared" si="36"/>
        <v>8</v>
      </c>
      <c r="AF45" s="16">
        <f t="shared" si="36"/>
        <v>0.75139101523257368</v>
      </c>
      <c r="AG45" s="16">
        <f t="shared" si="36"/>
        <v>4.2687627270174895E-2</v>
      </c>
      <c r="AH45" s="16">
        <f t="shared" si="36"/>
        <v>0</v>
      </c>
      <c r="AI45" s="16">
        <f t="shared" ref="AI45:AI52" si="37">AF45+AG45+AH45</f>
        <v>0.79407864250274862</v>
      </c>
      <c r="AJ45" s="16">
        <f>-PV($B$5,Inputs!$C$3-($A$22-$A45+1), AVERAGE('Option 1C'!$AI$50:$AI$52)*$B45/$B$53,0,1)</f>
        <v>60.533447181868901</v>
      </c>
      <c r="AK45" s="16">
        <f t="shared" ref="AK45:AK52" si="38">AI45</f>
        <v>0.79407864250274862</v>
      </c>
    </row>
    <row r="46" spans="1:37" ht="16.5" thickTop="1" thickBot="1" x14ac:dyDescent="0.3">
      <c r="A46" s="11">
        <v>2022</v>
      </c>
      <c r="B46" s="17">
        <f>SUMIF(Inputs!$D$25:$D$29,'Option 1C'!$A46,Inputs!E$25:E$29)</f>
        <v>200</v>
      </c>
      <c r="C46" s="16">
        <f>SUMIF(Inputs!$D$25:$D$29,'Option 1C'!$A46,Inputs!F$25:F$29)*$C$5</f>
        <v>12.7</v>
      </c>
      <c r="D46" s="16">
        <f>-PMT($B$5,Inputs!$C$3,C46,0,1)</f>
        <v>0.66716513180123582</v>
      </c>
      <c r="E46" s="16">
        <f>Inputs!$C$4*D46</f>
        <v>1.3343302636024717E-2</v>
      </c>
      <c r="F46" s="16">
        <f>-PV($B$5,Inputs!$C$3-($A$22-$A46+1),D46+E46,0,1)</f>
        <v>11.001864811185667</v>
      </c>
      <c r="G46" s="16">
        <f t="shared" ref="G46:G52" si="39">D46+E46+G45</f>
        <v>1.0234418187206045</v>
      </c>
      <c r="I46" s="11">
        <v>2022</v>
      </c>
      <c r="J46" s="17">
        <f t="shared" si="30"/>
        <v>106</v>
      </c>
      <c r="K46" s="17">
        <f t="shared" si="30"/>
        <v>15</v>
      </c>
      <c r="L46" s="16">
        <f t="shared" si="30"/>
        <v>1.441215015936032</v>
      </c>
      <c r="M46" s="16">
        <f t="shared" si="30"/>
        <v>8.0576136590013225E-2</v>
      </c>
      <c r="N46" s="16">
        <f t="shared" si="30"/>
        <v>0</v>
      </c>
      <c r="O46" s="16">
        <f t="shared" si="31"/>
        <v>1.5217911525260452</v>
      </c>
      <c r="P46" s="16">
        <f>-PV($B$5,Inputs!$C$3-($A$22-$A46+1), AVERAGE('Option 1C'!$O$50:$O$52)*$B46/$B$53,0,1)</f>
        <v>49.137582797317485</v>
      </c>
      <c r="Q46" s="16">
        <f t="shared" si="32"/>
        <v>1.5217911525260452</v>
      </c>
      <c r="S46" s="11">
        <v>2022</v>
      </c>
      <c r="T46" s="17">
        <f t="shared" si="33"/>
        <v>82</v>
      </c>
      <c r="U46" s="17">
        <f t="shared" si="33"/>
        <v>12</v>
      </c>
      <c r="V46" s="16">
        <f t="shared" si="33"/>
        <v>1.119912682518694</v>
      </c>
      <c r="W46" s="16">
        <f t="shared" si="33"/>
        <v>6.2699243910133012E-2</v>
      </c>
      <c r="X46" s="16">
        <f t="shared" si="33"/>
        <v>0</v>
      </c>
      <c r="Y46" s="16">
        <f t="shared" si="34"/>
        <v>1.1826119264288271</v>
      </c>
      <c r="Z46" s="16">
        <f>-PV($B$5,Inputs!$C$3-($A$22-$A46+1), AVERAGE('Option 1C'!$Y$50:$Y$52)*$B46/$B$53,0,1)</f>
        <v>23.129936485555501</v>
      </c>
      <c r="AA46" s="16">
        <f t="shared" si="35"/>
        <v>1.1826119264288271</v>
      </c>
      <c r="AC46" s="11">
        <v>2022</v>
      </c>
      <c r="AD46" s="17">
        <f t="shared" si="36"/>
        <v>212</v>
      </c>
      <c r="AE46" s="17">
        <f t="shared" si="36"/>
        <v>31</v>
      </c>
      <c r="AF46" s="16">
        <f t="shared" si="36"/>
        <v>2.7590724937904874</v>
      </c>
      <c r="AG46" s="16">
        <f t="shared" si="36"/>
        <v>0.15406004185870559</v>
      </c>
      <c r="AH46" s="16">
        <f t="shared" si="36"/>
        <v>0</v>
      </c>
      <c r="AI46" s="16">
        <f t="shared" si="37"/>
        <v>2.9131325356491931</v>
      </c>
      <c r="AJ46" s="16">
        <f>-PV($B$5,Inputs!$C$3-($A$22-$A46+1), AVERAGE('Option 1C'!$AI$50:$AI$52)*$B46/$B$53,0,1)</f>
        <v>124.68510707790533</v>
      </c>
      <c r="AK46" s="16">
        <f t="shared" si="38"/>
        <v>2.9131325356491931</v>
      </c>
    </row>
    <row r="47" spans="1:37" ht="16.5" thickTop="1" thickBot="1" x14ac:dyDescent="0.3">
      <c r="A47" s="11">
        <v>2023</v>
      </c>
      <c r="B47" s="17">
        <f>SUMIF(Inputs!$D$25:$D$29,'Option 1C'!$A47,Inputs!E$25:E$29)</f>
        <v>200</v>
      </c>
      <c r="C47" s="16">
        <f>SUMIF(Inputs!$D$25:$D$29,'Option 1C'!$A47,Inputs!F$25:F$29)*$C$5</f>
        <v>12.6</v>
      </c>
      <c r="D47" s="16">
        <f>-PMT($B$5,Inputs!$C$3,C47,0,1)</f>
        <v>0.66191186304689542</v>
      </c>
      <c r="E47" s="16">
        <f>Inputs!$C$4*D47</f>
        <v>1.3238237260937908E-2</v>
      </c>
      <c r="F47" s="16">
        <f>-PV($B$5,Inputs!$C$3-($A$22-$A47+1),D47+E47,0,1)</f>
        <v>11.221271795384812</v>
      </c>
      <c r="G47" s="16">
        <f t="shared" si="39"/>
        <v>1.6985919190284378</v>
      </c>
      <c r="I47" s="11">
        <v>2023</v>
      </c>
      <c r="J47" s="17">
        <f t="shared" si="30"/>
        <v>177</v>
      </c>
      <c r="K47" s="17">
        <f t="shared" si="30"/>
        <v>25</v>
      </c>
      <c r="L47" s="16">
        <f t="shared" si="30"/>
        <v>2.5819923025773615</v>
      </c>
      <c r="M47" s="16">
        <f t="shared" si="30"/>
        <v>0.14316151312625741</v>
      </c>
      <c r="N47" s="16">
        <f t="shared" si="30"/>
        <v>0</v>
      </c>
      <c r="O47" s="16">
        <f t="shared" si="31"/>
        <v>2.725153815703619</v>
      </c>
      <c r="P47" s="16">
        <f>-PV($B$5,Inputs!$C$3-($A$22-$A47+1), AVERAGE('Option 1C'!$O$50:$O$52)*$B47/$B$53,0,1)</f>
        <v>50.515277382933817</v>
      </c>
      <c r="Q47" s="16">
        <f t="shared" si="32"/>
        <v>2.725153815703619</v>
      </c>
      <c r="S47" s="11">
        <v>2023</v>
      </c>
      <c r="T47" s="17">
        <f t="shared" si="33"/>
        <v>125</v>
      </c>
      <c r="U47" s="17">
        <f t="shared" si="33"/>
        <v>18</v>
      </c>
      <c r="V47" s="16">
        <f t="shared" si="33"/>
        <v>1.7969740937678456</v>
      </c>
      <c r="W47" s="16">
        <f t="shared" si="33"/>
        <v>9.9880772710510407E-2</v>
      </c>
      <c r="X47" s="16">
        <f t="shared" si="33"/>
        <v>0</v>
      </c>
      <c r="Y47" s="16">
        <f t="shared" si="34"/>
        <v>1.896854866478356</v>
      </c>
      <c r="Z47" s="16">
        <f>-PV($B$5,Inputs!$C$3-($A$22-$A47+1), AVERAGE('Option 1C'!$Y$50:$Y$52)*$B47/$B$53,0,1)</f>
        <v>23.778441895218005</v>
      </c>
      <c r="AA47" s="16">
        <f t="shared" si="35"/>
        <v>1.896854866478356</v>
      </c>
      <c r="AC47" s="11">
        <v>2023</v>
      </c>
      <c r="AD47" s="17">
        <f t="shared" si="36"/>
        <v>539</v>
      </c>
      <c r="AE47" s="17">
        <f t="shared" si="36"/>
        <v>76</v>
      </c>
      <c r="AF47" s="16">
        <f t="shared" si="36"/>
        <v>7.3530232022281705</v>
      </c>
      <c r="AG47" s="16">
        <f t="shared" si="36"/>
        <v>0.40135600836142743</v>
      </c>
      <c r="AH47" s="16">
        <f t="shared" si="36"/>
        <v>0</v>
      </c>
      <c r="AI47" s="16">
        <f t="shared" si="37"/>
        <v>7.7543792105895983</v>
      </c>
      <c r="AJ47" s="16">
        <f>-PV($B$5,Inputs!$C$3-($A$22-$A47+1), AVERAGE('Option 1C'!$AI$50:$AI$52)*$B47/$B$53,0,1)</f>
        <v>128.18096477275313</v>
      </c>
      <c r="AK47" s="16">
        <f t="shared" si="38"/>
        <v>7.7543792105895983</v>
      </c>
    </row>
    <row r="48" spans="1:37" ht="16.5" thickTop="1" thickBot="1" x14ac:dyDescent="0.3">
      <c r="A48" s="11">
        <v>2024</v>
      </c>
      <c r="B48" s="17">
        <f>SUMIF(Inputs!$D$25:$D$29,'Option 1C'!$A48,Inputs!E$25:E$29)</f>
        <v>0</v>
      </c>
      <c r="C48" s="16">
        <f>SUMIF(Inputs!$D$25:$D$29,'Option 1C'!$A48,Inputs!F$25:F$29)*$C$5</f>
        <v>0</v>
      </c>
      <c r="D48" s="16">
        <f>-PMT($B$5,Inputs!$C$3,C48,0,1)</f>
        <v>0</v>
      </c>
      <c r="E48" s="16">
        <f>Inputs!$C$4*D48</f>
        <v>0</v>
      </c>
      <c r="F48" s="16">
        <f>-PV($B$5,Inputs!$C$3-($A$22-$A48+1),D48+E48,0,1)</f>
        <v>0</v>
      </c>
      <c r="G48" s="16">
        <f t="shared" si="39"/>
        <v>1.6985919190284378</v>
      </c>
      <c r="I48" s="11">
        <v>2024</v>
      </c>
      <c r="J48" s="17">
        <f t="shared" si="30"/>
        <v>269</v>
      </c>
      <c r="K48" s="17">
        <f t="shared" si="30"/>
        <v>39</v>
      </c>
      <c r="L48" s="16">
        <f t="shared" si="30"/>
        <v>4.0257664778441296</v>
      </c>
      <c r="M48" s="16">
        <f t="shared" si="30"/>
        <v>0.22066359639578476</v>
      </c>
      <c r="N48" s="16">
        <f t="shared" si="30"/>
        <v>0</v>
      </c>
      <c r="O48" s="16">
        <f t="shared" si="31"/>
        <v>4.2464300742399139</v>
      </c>
      <c r="P48" s="16">
        <f>-PV($B$5,Inputs!$C$3-($A$22-$A48+1), AVERAGE('Option 1C'!$O$50:$O$52)*$B48/$B$53,0,1)</f>
        <v>0</v>
      </c>
      <c r="Q48" s="16">
        <f t="shared" si="32"/>
        <v>4.2464300742399139</v>
      </c>
      <c r="S48" s="11">
        <v>2024</v>
      </c>
      <c r="T48" s="17">
        <f t="shared" si="33"/>
        <v>200</v>
      </c>
      <c r="U48" s="17">
        <f t="shared" si="33"/>
        <v>29</v>
      </c>
      <c r="V48" s="16">
        <f t="shared" si="33"/>
        <v>2.9580341725595551</v>
      </c>
      <c r="W48" s="16">
        <f t="shared" si="33"/>
        <v>0.1626337771054949</v>
      </c>
      <c r="X48" s="16">
        <f t="shared" si="33"/>
        <v>0</v>
      </c>
      <c r="Y48" s="16">
        <f t="shared" si="34"/>
        <v>3.1206679496650502</v>
      </c>
      <c r="Z48" s="16">
        <f>-PV($B$5,Inputs!$C$3-($A$22-$A48+1), AVERAGE('Option 1C'!$Y$50:$Y$52)*$B48/$B$53,0,1)</f>
        <v>0</v>
      </c>
      <c r="AA48" s="16">
        <f t="shared" si="35"/>
        <v>3.1206679496650502</v>
      </c>
      <c r="AC48" s="11">
        <v>2024</v>
      </c>
      <c r="AD48" s="17">
        <f t="shared" si="36"/>
        <v>840</v>
      </c>
      <c r="AE48" s="17">
        <f t="shared" si="36"/>
        <v>119</v>
      </c>
      <c r="AF48" s="16">
        <f t="shared" si="36"/>
        <v>12.016650958263384</v>
      </c>
      <c r="AG48" s="16">
        <f t="shared" si="36"/>
        <v>0.63983509626096668</v>
      </c>
      <c r="AH48" s="16">
        <f t="shared" si="36"/>
        <v>0</v>
      </c>
      <c r="AI48" s="16">
        <f t="shared" si="37"/>
        <v>12.65648605452435</v>
      </c>
      <c r="AJ48" s="16">
        <f>-PV($B$5,Inputs!$C$3-($A$22-$A48+1), AVERAGE('Option 1C'!$AI$50:$AI$52)*$B48/$B$53,0,1)</f>
        <v>0</v>
      </c>
      <c r="AK48" s="16">
        <f t="shared" si="38"/>
        <v>12.65648605452435</v>
      </c>
    </row>
    <row r="49" spans="1:37" ht="16.5" thickTop="1" thickBot="1" x14ac:dyDescent="0.3">
      <c r="A49" s="11">
        <v>2025</v>
      </c>
      <c r="B49" s="17">
        <f>SUMIF(Inputs!$D$25:$D$29,'Option 1C'!$A49,Inputs!E$25:E$29)</f>
        <v>0</v>
      </c>
      <c r="C49" s="16">
        <f>SUMIF(Inputs!$D$25:$D$29,'Option 1C'!$A49,Inputs!F$25:F$29)*$C$5</f>
        <v>0</v>
      </c>
      <c r="D49" s="16">
        <f>-PMT($B$5,Inputs!$C$3,C49,0,1)</f>
        <v>0</v>
      </c>
      <c r="E49" s="16">
        <f>Inputs!$C$4*D49</f>
        <v>0</v>
      </c>
      <c r="F49" s="16">
        <f>-PV($B$5,Inputs!$C$3-($A$22-$A49+1),D49+E49,0,1)</f>
        <v>0</v>
      </c>
      <c r="G49" s="16">
        <f t="shared" si="39"/>
        <v>1.6985919190284378</v>
      </c>
      <c r="I49" s="11">
        <v>2025</v>
      </c>
      <c r="J49" s="17">
        <f t="shared" si="30"/>
        <v>287</v>
      </c>
      <c r="K49" s="17">
        <f t="shared" si="30"/>
        <v>41</v>
      </c>
      <c r="L49" s="16">
        <f t="shared" si="30"/>
        <v>4.3052673132293986</v>
      </c>
      <c r="M49" s="16">
        <f t="shared" si="30"/>
        <v>0.23231895690679805</v>
      </c>
      <c r="N49" s="16">
        <f t="shared" si="30"/>
        <v>0</v>
      </c>
      <c r="O49" s="16">
        <f t="shared" si="31"/>
        <v>4.5375862701361971</v>
      </c>
      <c r="P49" s="16">
        <f>-PV($B$5,Inputs!$C$3-($A$22-$A49+1), AVERAGE('Option 1C'!$O$50:$O$52)*$B49/$B$53,0,1)</f>
        <v>0</v>
      </c>
      <c r="Q49" s="16">
        <f t="shared" si="32"/>
        <v>4.5375862701361971</v>
      </c>
      <c r="S49" s="11">
        <v>2025</v>
      </c>
      <c r="T49" s="17">
        <f t="shared" si="33"/>
        <v>205</v>
      </c>
      <c r="U49" s="17">
        <f t="shared" si="33"/>
        <v>30</v>
      </c>
      <c r="V49" s="16">
        <f t="shared" si="33"/>
        <v>3.0464302641480354</v>
      </c>
      <c r="W49" s="16">
        <f t="shared" si="33"/>
        <v>0.16569245153687057</v>
      </c>
      <c r="X49" s="16">
        <f t="shared" si="33"/>
        <v>0</v>
      </c>
      <c r="Y49" s="16">
        <f t="shared" si="34"/>
        <v>3.2121227156849059</v>
      </c>
      <c r="Z49" s="16">
        <f>-PV($B$5,Inputs!$C$3-($A$22-$A49+1), AVERAGE('Option 1C'!$Y$50:$Y$52)*$B49/$B$53,0,1)</f>
        <v>0</v>
      </c>
      <c r="AA49" s="16">
        <f t="shared" si="35"/>
        <v>3.2121227156849059</v>
      </c>
      <c r="AC49" s="11">
        <v>2025</v>
      </c>
      <c r="AD49" s="17">
        <f t="shared" si="36"/>
        <v>919</v>
      </c>
      <c r="AE49" s="17">
        <f t="shared" si="36"/>
        <v>131</v>
      </c>
      <c r="AF49" s="16">
        <f t="shared" si="36"/>
        <v>13.271986899653626</v>
      </c>
      <c r="AG49" s="16">
        <f t="shared" si="36"/>
        <v>0.69963145414382666</v>
      </c>
      <c r="AH49" s="16">
        <f t="shared" si="36"/>
        <v>0</v>
      </c>
      <c r="AI49" s="16">
        <f t="shared" si="37"/>
        <v>13.971618353797453</v>
      </c>
      <c r="AJ49" s="16">
        <f>-PV($B$5,Inputs!$C$3-($A$22-$A49+1), AVERAGE('Option 1C'!$AI$50:$AI$52)*$B49/$B$53,0,1)</f>
        <v>0</v>
      </c>
      <c r="AK49" s="16">
        <f t="shared" si="38"/>
        <v>13.971618353797453</v>
      </c>
    </row>
    <row r="50" spans="1:37" ht="16.5" thickTop="1" thickBot="1" x14ac:dyDescent="0.3">
      <c r="A50" s="11">
        <v>2026</v>
      </c>
      <c r="B50" s="17">
        <f>SUMIF(Inputs!$D$25:$D$29,'Option 1C'!$A50,Inputs!E$25:E$29)</f>
        <v>0</v>
      </c>
      <c r="C50" s="16">
        <f>SUMIF(Inputs!$D$25:$D$29,'Option 1C'!$A50,Inputs!F$25:F$29)*$C$5</f>
        <v>0</v>
      </c>
      <c r="D50" s="16">
        <f>-PMT($B$5,Inputs!$C$3,C50,0,1)</f>
        <v>0</v>
      </c>
      <c r="E50" s="16">
        <f>Inputs!$C$4*D50</f>
        <v>0</v>
      </c>
      <c r="F50" s="16">
        <f>-PV($B$5,Inputs!$C$3-($A$22-$A50+1),D50+E50,0,1)</f>
        <v>0</v>
      </c>
      <c r="G50" s="16">
        <f t="shared" si="39"/>
        <v>1.6985919190284378</v>
      </c>
      <c r="I50" s="11">
        <v>2026</v>
      </c>
      <c r="J50" s="17">
        <f t="shared" si="30"/>
        <v>389</v>
      </c>
      <c r="K50" s="17">
        <f t="shared" si="30"/>
        <v>55</v>
      </c>
      <c r="L50" s="16">
        <f t="shared" si="30"/>
        <v>6.1603472502622409</v>
      </c>
      <c r="M50" s="16">
        <f t="shared" si="30"/>
        <v>0.3307534788074582</v>
      </c>
      <c r="N50" s="16">
        <f t="shared" si="30"/>
        <v>0</v>
      </c>
      <c r="O50" s="16">
        <f t="shared" si="31"/>
        <v>6.4911007290696991</v>
      </c>
      <c r="P50" s="16">
        <f>-PV($B$5,Inputs!$C$3-($A$22-$A50+1), AVERAGE('Option 1C'!$O$50:$O$52)*$B50/$B$53,0,1)</f>
        <v>0</v>
      </c>
      <c r="Q50" s="16">
        <f t="shared" si="32"/>
        <v>6.4911007290696991</v>
      </c>
      <c r="S50" s="11">
        <v>2026</v>
      </c>
      <c r="T50" s="17">
        <f t="shared" si="33"/>
        <v>232</v>
      </c>
      <c r="U50" s="17">
        <f t="shared" si="33"/>
        <v>33</v>
      </c>
      <c r="V50" s="16">
        <f t="shared" si="33"/>
        <v>3.6160160198133244</v>
      </c>
      <c r="W50" s="16">
        <f t="shared" si="33"/>
        <v>0.19588678022484635</v>
      </c>
      <c r="X50" s="16">
        <f t="shared" si="33"/>
        <v>0</v>
      </c>
      <c r="Y50" s="16">
        <f t="shared" si="34"/>
        <v>3.8119028000381707</v>
      </c>
      <c r="Z50" s="16">
        <f>-PV($B$5,Inputs!$C$3-($A$22-$A50+1), AVERAGE('Option 1C'!$Y$50:$Y$52)*$B50/$B$53,0,1)</f>
        <v>0</v>
      </c>
      <c r="AA50" s="16">
        <f t="shared" si="35"/>
        <v>3.8119028000381707</v>
      </c>
      <c r="AC50" s="11">
        <v>2026</v>
      </c>
      <c r="AD50" s="17">
        <f t="shared" si="36"/>
        <v>1185</v>
      </c>
      <c r="AE50" s="17">
        <f t="shared" si="36"/>
        <v>168</v>
      </c>
      <c r="AF50" s="16">
        <f t="shared" si="36"/>
        <v>17.149589579338038</v>
      </c>
      <c r="AG50" s="16">
        <f t="shared" si="36"/>
        <v>0.90031244880840744</v>
      </c>
      <c r="AH50" s="16">
        <f t="shared" si="36"/>
        <v>0</v>
      </c>
      <c r="AI50" s="16">
        <f t="shared" si="37"/>
        <v>18.049902028146445</v>
      </c>
      <c r="AJ50" s="16">
        <f>-PV($B$5,Inputs!$C$3-($A$22-$A50+1), AVERAGE('Option 1C'!$AI$50:$AI$52)*$B50/$B$53,0,1)</f>
        <v>0</v>
      </c>
      <c r="AK50" s="16">
        <f t="shared" si="38"/>
        <v>18.049902028146445</v>
      </c>
    </row>
    <row r="51" spans="1:37" ht="16.5" thickTop="1" thickBot="1" x14ac:dyDescent="0.3">
      <c r="A51" s="11">
        <v>2027</v>
      </c>
      <c r="B51" s="17">
        <f>SUMIF(Inputs!$D$25:$D$29,'Option 1C'!$A51,Inputs!E$25:E$29)</f>
        <v>0</v>
      </c>
      <c r="C51" s="16">
        <f>SUMIF(Inputs!$D$25:$D$29,'Option 1C'!$A51,Inputs!F$25:F$29)*$C$5</f>
        <v>0</v>
      </c>
      <c r="D51" s="16">
        <f>-PMT($B$5,Inputs!$C$3,C51,0,1)</f>
        <v>0</v>
      </c>
      <c r="E51" s="16">
        <f>Inputs!$C$4*D51</f>
        <v>0</v>
      </c>
      <c r="F51" s="16">
        <f>-PV($B$5,Inputs!$C$3-($A$22-$A51+1),D51+E51,0,1)</f>
        <v>0</v>
      </c>
      <c r="G51" s="16">
        <f t="shared" si="39"/>
        <v>1.6985919190284378</v>
      </c>
      <c r="I51" s="11">
        <v>2027</v>
      </c>
      <c r="J51" s="17">
        <f t="shared" si="30"/>
        <v>486</v>
      </c>
      <c r="K51" s="17">
        <f t="shared" si="30"/>
        <v>70</v>
      </c>
      <c r="L51" s="16">
        <f t="shared" si="30"/>
        <v>7.1430838617828254</v>
      </c>
      <c r="M51" s="16">
        <f t="shared" si="30"/>
        <v>0.38408871457077082</v>
      </c>
      <c r="N51" s="16">
        <f t="shared" si="30"/>
        <v>0</v>
      </c>
      <c r="O51" s="16">
        <f t="shared" si="31"/>
        <v>7.5271725763535962</v>
      </c>
      <c r="P51" s="16">
        <f>-PV($B$5,Inputs!$C$3-($A$22-$A51+1), AVERAGE('Option 1C'!$O$50:$O$52)*$B51/$B$53,0,1)</f>
        <v>0</v>
      </c>
      <c r="Q51" s="16">
        <f t="shared" si="32"/>
        <v>7.5271725763535962</v>
      </c>
      <c r="S51" s="11">
        <v>2027</v>
      </c>
      <c r="T51" s="17">
        <f t="shared" si="33"/>
        <v>225</v>
      </c>
      <c r="U51" s="17">
        <f t="shared" si="33"/>
        <v>32</v>
      </c>
      <c r="V51" s="16">
        <f t="shared" si="33"/>
        <v>3.2225240487206568</v>
      </c>
      <c r="W51" s="16">
        <f t="shared" si="33"/>
        <v>0.17557864740134604</v>
      </c>
      <c r="X51" s="16">
        <f t="shared" si="33"/>
        <v>0</v>
      </c>
      <c r="Y51" s="16">
        <f t="shared" si="34"/>
        <v>3.3981026961220029</v>
      </c>
      <c r="Z51" s="16">
        <f>-PV($B$5,Inputs!$C$3-($A$22-$A51+1), AVERAGE('Option 1C'!$Y$50:$Y$52)*$B51/$B$53,0,1)</f>
        <v>0</v>
      </c>
      <c r="AA51" s="16">
        <f t="shared" si="35"/>
        <v>3.3981026961220029</v>
      </c>
      <c r="AC51" s="11">
        <v>2027</v>
      </c>
      <c r="AD51" s="17">
        <f t="shared" si="36"/>
        <v>1411</v>
      </c>
      <c r="AE51" s="17">
        <f t="shared" si="36"/>
        <v>199</v>
      </c>
      <c r="AF51" s="16">
        <f t="shared" si="36"/>
        <v>18.008908628843251</v>
      </c>
      <c r="AG51" s="16">
        <f t="shared" si="36"/>
        <v>0.94925435506707789</v>
      </c>
      <c r="AH51" s="16">
        <f t="shared" si="36"/>
        <v>0</v>
      </c>
      <c r="AI51" s="16">
        <f t="shared" si="37"/>
        <v>18.958162983910331</v>
      </c>
      <c r="AJ51" s="16">
        <f>-PV($B$5,Inputs!$C$3-($A$22-$A51+1), AVERAGE('Option 1C'!$AI$50:$AI$52)*$B51/$B$53,0,1)</f>
        <v>0</v>
      </c>
      <c r="AK51" s="16">
        <f t="shared" si="38"/>
        <v>18.958162983910331</v>
      </c>
    </row>
    <row r="52" spans="1:37" ht="16.5" thickTop="1" thickBot="1" x14ac:dyDescent="0.3">
      <c r="A52" s="11">
        <v>2028</v>
      </c>
      <c r="B52" s="17">
        <f>SUMIF(Inputs!$D$25:$D$29,'Option 1C'!$A52,Inputs!E$25:E$29)</f>
        <v>0</v>
      </c>
      <c r="C52" s="16">
        <f>SUMIF(Inputs!$D$25:$D$29,'Option 1C'!$A52,Inputs!F$25:F$29)*$C$5</f>
        <v>0</v>
      </c>
      <c r="D52" s="16">
        <f>-PMT($B$5,Inputs!$C$3,C52,0,1)</f>
        <v>0</v>
      </c>
      <c r="E52" s="16">
        <f>Inputs!$C$4*D52</f>
        <v>0</v>
      </c>
      <c r="F52" s="16">
        <f>-PV($B$5,Inputs!$C$3-($A$22-$A52+1),D52+E52,0,1)</f>
        <v>0</v>
      </c>
      <c r="G52" s="16">
        <f t="shared" si="39"/>
        <v>1.6985919190284378</v>
      </c>
      <c r="I52" s="11">
        <v>2028</v>
      </c>
      <c r="J52" s="17">
        <f t="shared" si="30"/>
        <v>555</v>
      </c>
      <c r="K52" s="17">
        <f t="shared" si="30"/>
        <v>80</v>
      </c>
      <c r="L52" s="16">
        <f t="shared" si="30"/>
        <v>8.3298672441286215</v>
      </c>
      <c r="M52" s="16">
        <f t="shared" si="30"/>
        <v>0.44699926218023017</v>
      </c>
      <c r="N52" s="16">
        <f t="shared" si="30"/>
        <v>0</v>
      </c>
      <c r="O52" s="16">
        <f t="shared" si="31"/>
        <v>8.7768665063088509</v>
      </c>
      <c r="P52" s="16">
        <f>-PV($B$5,Inputs!$C$3-($A$22-$A52+1), AVERAGE('Option 1C'!$O$50:$O$52)*$B52/$B$53,0,1)</f>
        <v>0</v>
      </c>
      <c r="Q52" s="16">
        <f t="shared" si="32"/>
        <v>8.7768665063088509</v>
      </c>
      <c r="S52" s="11">
        <v>2028</v>
      </c>
      <c r="T52" s="17">
        <f t="shared" si="33"/>
        <v>228</v>
      </c>
      <c r="U52" s="17">
        <f t="shared" si="33"/>
        <v>32</v>
      </c>
      <c r="V52" s="16">
        <f t="shared" si="33"/>
        <v>3.3381315978855644</v>
      </c>
      <c r="W52" s="16">
        <f t="shared" si="33"/>
        <v>0.18194171751325772</v>
      </c>
      <c r="X52" s="16">
        <f t="shared" si="33"/>
        <v>0</v>
      </c>
      <c r="Y52" s="16">
        <f t="shared" si="34"/>
        <v>3.5200733153988222</v>
      </c>
      <c r="Z52" s="16">
        <f>-PV($B$5,Inputs!$C$3-($A$22-$A52+1), AVERAGE('Option 1C'!$Y$50:$Y$52)*$B52/$B$53,0,1)</f>
        <v>0</v>
      </c>
      <c r="AA52" s="16">
        <f t="shared" si="35"/>
        <v>3.5200733153988222</v>
      </c>
      <c r="AC52" s="11">
        <v>2028</v>
      </c>
      <c r="AD52" s="17">
        <f t="shared" si="36"/>
        <v>1549</v>
      </c>
      <c r="AE52" s="17">
        <f t="shared" si="36"/>
        <v>219</v>
      </c>
      <c r="AF52" s="16">
        <f t="shared" si="36"/>
        <v>19.794248006189633</v>
      </c>
      <c r="AG52" s="16">
        <f t="shared" si="36"/>
        <v>1.039654096928972</v>
      </c>
      <c r="AH52" s="16">
        <f t="shared" si="36"/>
        <v>0</v>
      </c>
      <c r="AI52" s="16">
        <f t="shared" si="37"/>
        <v>20.833902103118604</v>
      </c>
      <c r="AJ52" s="16">
        <f>-PV($B$5,Inputs!$C$3-($A$22-$A52+1), AVERAGE('Option 1C'!$AI$50:$AI$52)*$B52/$B$53,0,1)</f>
        <v>0</v>
      </c>
      <c r="AK52" s="16">
        <f t="shared" si="38"/>
        <v>20.833902103118604</v>
      </c>
    </row>
    <row r="53" spans="1:37" ht="16.5" thickTop="1" thickBot="1" x14ac:dyDescent="0.3">
      <c r="A53" s="11" t="s">
        <v>42</v>
      </c>
      <c r="B53" s="17">
        <f>SUM(B44:B52)</f>
        <v>500</v>
      </c>
      <c r="C53" s="16">
        <f>SUM(C44:C52)</f>
        <v>31.700000000000003</v>
      </c>
      <c r="D53" s="16">
        <f>SUM(D44:D52)</f>
        <v>1.6652861951259195</v>
      </c>
      <c r="E53" s="16">
        <f>SUM(E44:E52)</f>
        <v>3.3305723902518389E-2</v>
      </c>
      <c r="F53" s="16">
        <f>SUM(F44:F52)</f>
        <v>27.606496027009964</v>
      </c>
      <c r="G53" s="16">
        <f>F53</f>
        <v>27.606496027009964</v>
      </c>
      <c r="I53" s="11" t="s">
        <v>42</v>
      </c>
      <c r="J53" s="17">
        <f t="shared" ref="J53:P53" si="40">SUM(J44:J52)</f>
        <v>2327</v>
      </c>
      <c r="K53" s="17">
        <f t="shared" si="40"/>
        <v>334</v>
      </c>
      <c r="L53" s="17">
        <f t="shared" si="40"/>
        <v>34.828326717132185</v>
      </c>
      <c r="M53" s="17">
        <f t="shared" si="40"/>
        <v>1.8858071878771994</v>
      </c>
      <c r="N53" s="17">
        <f t="shared" si="40"/>
        <v>0</v>
      </c>
      <c r="O53" s="17">
        <f t="shared" si="40"/>
        <v>36.714133905009383</v>
      </c>
      <c r="P53" s="16">
        <f t="shared" si="40"/>
        <v>123.50869463085358</v>
      </c>
      <c r="Q53" s="16">
        <f>P53</f>
        <v>123.50869463085358</v>
      </c>
      <c r="S53" s="11"/>
      <c r="T53" s="17">
        <f t="shared" ref="T53:Z53" si="41">SUM(T44:T52)</f>
        <v>1348</v>
      </c>
      <c r="U53" s="17">
        <f t="shared" si="41"/>
        <v>194</v>
      </c>
      <c r="V53" s="17">
        <f t="shared" si="41"/>
        <v>19.830069636713983</v>
      </c>
      <c r="W53" s="17">
        <f t="shared" si="41"/>
        <v>1.0853943588543</v>
      </c>
      <c r="X53" s="17">
        <f t="shared" si="41"/>
        <v>0</v>
      </c>
      <c r="Y53" s="17">
        <f t="shared" si="41"/>
        <v>20.915463995568281</v>
      </c>
      <c r="Z53" s="16">
        <f t="shared" si="41"/>
        <v>58.137745074050912</v>
      </c>
      <c r="AA53" s="16">
        <f>Z53</f>
        <v>58.137745074050912</v>
      </c>
      <c r="AC53" s="11"/>
      <c r="AD53" s="17">
        <f t="shared" ref="AD53:AJ53" si="42">SUM(AD44:AD52)</f>
        <v>6714</v>
      </c>
      <c r="AE53" s="17">
        <f t="shared" si="42"/>
        <v>951</v>
      </c>
      <c r="AF53" s="17">
        <f t="shared" si="42"/>
        <v>91.104870783539155</v>
      </c>
      <c r="AG53" s="17">
        <f t="shared" si="42"/>
        <v>4.8267911286995586</v>
      </c>
      <c r="AH53" s="17">
        <f t="shared" si="42"/>
        <v>0</v>
      </c>
      <c r="AI53" s="17">
        <f t="shared" si="42"/>
        <v>95.931661912238724</v>
      </c>
      <c r="AJ53" s="16">
        <f t="shared" si="42"/>
        <v>313.39951903252734</v>
      </c>
      <c r="AK53" s="16">
        <f>AJ53</f>
        <v>313.39951903252734</v>
      </c>
    </row>
    <row r="54" spans="1:37" ht="16.5" thickTop="1" thickBot="1" x14ac:dyDescent="0.3"/>
    <row r="55" spans="1:37" ht="46.5" customHeight="1" thickTop="1" thickBot="1" x14ac:dyDescent="0.3">
      <c r="A55" s="1" t="s">
        <v>33</v>
      </c>
    </row>
    <row r="56" spans="1:37" ht="31.5" thickTop="1" thickBot="1" x14ac:dyDescent="0.3">
      <c r="I56" s="1" t="s">
        <v>38</v>
      </c>
      <c r="J56" s="1" t="s">
        <v>12</v>
      </c>
      <c r="L56" s="14"/>
      <c r="M56" s="14"/>
      <c r="S56" s="1" t="s">
        <v>38</v>
      </c>
      <c r="T56" s="1" t="s">
        <v>39</v>
      </c>
      <c r="V56" s="14"/>
      <c r="W56" s="14"/>
      <c r="AC56" s="1" t="s">
        <v>38</v>
      </c>
      <c r="AD56" s="1" t="s">
        <v>40</v>
      </c>
      <c r="AF56" s="14"/>
      <c r="AG56" s="14"/>
    </row>
    <row r="57" spans="1:37" ht="64.5" customHeight="1" thickTop="1" thickBot="1" x14ac:dyDescent="0.3">
      <c r="A57" s="1" t="s">
        <v>41</v>
      </c>
      <c r="B57" s="1" t="s">
        <v>44</v>
      </c>
      <c r="C57" s="1" t="s">
        <v>45</v>
      </c>
      <c r="D57" s="1" t="s">
        <v>54</v>
      </c>
      <c r="E57" s="1" t="s">
        <v>46</v>
      </c>
      <c r="F57" s="1" t="s">
        <v>47</v>
      </c>
      <c r="G57" s="1" t="s">
        <v>48</v>
      </c>
      <c r="I57" s="1" t="s">
        <v>38</v>
      </c>
      <c r="J57" s="10" t="s">
        <v>56</v>
      </c>
      <c r="K57" s="10" t="s">
        <v>57</v>
      </c>
      <c r="L57" s="10" t="s">
        <v>49</v>
      </c>
      <c r="M57" s="10" t="s">
        <v>50</v>
      </c>
      <c r="N57" s="1" t="s">
        <v>72</v>
      </c>
      <c r="O57" s="1" t="s">
        <v>51</v>
      </c>
      <c r="P57" s="1" t="s">
        <v>52</v>
      </c>
      <c r="Q57" s="1" t="s">
        <v>53</v>
      </c>
      <c r="S57" s="1" t="s">
        <v>38</v>
      </c>
      <c r="T57" s="10" t="s">
        <v>56</v>
      </c>
      <c r="U57" s="10" t="s">
        <v>57</v>
      </c>
      <c r="V57" s="10" t="s">
        <v>49</v>
      </c>
      <c r="W57" s="10" t="s">
        <v>50</v>
      </c>
      <c r="X57" s="1" t="s">
        <v>72</v>
      </c>
      <c r="Y57" s="1" t="s">
        <v>51</v>
      </c>
      <c r="Z57" s="1" t="s">
        <v>52</v>
      </c>
      <c r="AA57" s="1" t="s">
        <v>53</v>
      </c>
      <c r="AC57" s="1" t="s">
        <v>38</v>
      </c>
      <c r="AD57" s="10" t="s">
        <v>56</v>
      </c>
      <c r="AE57" s="10" t="s">
        <v>57</v>
      </c>
      <c r="AF57" s="10" t="s">
        <v>49</v>
      </c>
      <c r="AG57" s="10" t="s">
        <v>50</v>
      </c>
      <c r="AH57" s="1" t="s">
        <v>72</v>
      </c>
      <c r="AI57" s="1" t="s">
        <v>51</v>
      </c>
      <c r="AJ57" s="1" t="s">
        <v>52</v>
      </c>
      <c r="AK57" s="1" t="s">
        <v>53</v>
      </c>
    </row>
    <row r="58" spans="1:37" ht="16.5" thickTop="1" thickBot="1" x14ac:dyDescent="0.3">
      <c r="A58" s="11" t="s">
        <v>43</v>
      </c>
      <c r="B58" s="15"/>
      <c r="C58" s="15"/>
      <c r="D58" s="15"/>
      <c r="E58" s="15"/>
      <c r="F58" s="15"/>
      <c r="G58" s="15">
        <f>NPV($B$6,G59:G68)</f>
        <v>34.926206526572962</v>
      </c>
      <c r="I58" s="11" t="s">
        <v>43</v>
      </c>
      <c r="J58" s="15"/>
      <c r="K58" s="15"/>
      <c r="L58" s="15"/>
      <c r="M58" s="15"/>
      <c r="N58" s="15"/>
      <c r="O58" s="15"/>
      <c r="P58" s="15"/>
      <c r="Q58" s="15">
        <f>NPV($B$6,Q59:Q68)</f>
        <v>80.376151790155376</v>
      </c>
      <c r="S58" s="11" t="s">
        <v>43</v>
      </c>
      <c r="T58" s="15"/>
      <c r="U58" s="15"/>
      <c r="V58" s="15"/>
      <c r="W58" s="15"/>
      <c r="X58" s="15"/>
      <c r="Y58" s="15"/>
      <c r="Z58" s="15"/>
      <c r="AA58" s="15">
        <f>NPV($B$6,AA59:AA68)</f>
        <v>40.675578631900819</v>
      </c>
      <c r="AC58" s="11" t="s">
        <v>43</v>
      </c>
      <c r="AD58" s="15"/>
      <c r="AE58" s="15"/>
      <c r="AF58" s="15"/>
      <c r="AG58" s="15"/>
      <c r="AH58" s="15"/>
      <c r="AI58" s="15"/>
      <c r="AJ58" s="15"/>
      <c r="AK58" s="15">
        <f>NPV($B$6,AK59:AK68)</f>
        <v>205.77069771108035</v>
      </c>
    </row>
    <row r="59" spans="1:37" ht="16.5" thickTop="1" thickBot="1" x14ac:dyDescent="0.3">
      <c r="A59" s="11">
        <v>2020</v>
      </c>
      <c r="B59" s="17">
        <f>SUMIF(Inputs!$D$25:$D$29,'Option 1C'!$A59,Inputs!E$25:E$29)</f>
        <v>0</v>
      </c>
      <c r="C59" s="16">
        <f>SUMIF(Inputs!$D$25:$D$29,'Option 1C'!$A59,Inputs!F$25:F$29)*$C$6</f>
        <v>0</v>
      </c>
      <c r="D59" s="16">
        <f>-PMT($B$6,Inputs!$C$3,C59,0,1)</f>
        <v>0</v>
      </c>
      <c r="E59" s="16">
        <f>Inputs!$C$4*D59</f>
        <v>0</v>
      </c>
      <c r="F59" s="16">
        <f>-PV($B$6,Inputs!$C$3-($A$22-$A59+1),D59+E59,0,1)</f>
        <v>0</v>
      </c>
      <c r="G59" s="16">
        <f>E59+D59</f>
        <v>0</v>
      </c>
      <c r="I59" s="11">
        <v>2020</v>
      </c>
      <c r="J59" s="17">
        <f>J44</f>
        <v>0</v>
      </c>
      <c r="K59" s="17">
        <f t="shared" ref="K59:N59" si="43">K44</f>
        <v>0</v>
      </c>
      <c r="L59" s="16">
        <f t="shared" si="43"/>
        <v>0</v>
      </c>
      <c r="M59" s="16">
        <f t="shared" si="43"/>
        <v>0</v>
      </c>
      <c r="N59" s="16">
        <f t="shared" si="43"/>
        <v>0</v>
      </c>
      <c r="O59" s="16">
        <f>L59+M59+N59</f>
        <v>0</v>
      </c>
      <c r="P59" s="16">
        <f>-PV($B$6,Inputs!$C$3-($A$22-$A59+1), AVERAGE('Option 1C'!$O$65:$O$67)*$B59/$B$53,0,1)</f>
        <v>0</v>
      </c>
      <c r="Q59" s="16">
        <f>O59</f>
        <v>0</v>
      </c>
      <c r="S59" s="11">
        <v>2020</v>
      </c>
      <c r="T59" s="17">
        <f>T44</f>
        <v>0</v>
      </c>
      <c r="U59" s="17">
        <f t="shared" ref="U59:X59" si="44">U44</f>
        <v>0</v>
      </c>
      <c r="V59" s="16">
        <f t="shared" si="44"/>
        <v>0</v>
      </c>
      <c r="W59" s="16">
        <f t="shared" si="44"/>
        <v>0</v>
      </c>
      <c r="X59" s="16">
        <f t="shared" si="44"/>
        <v>0</v>
      </c>
      <c r="Y59" s="16">
        <f>V59+W59+X59</f>
        <v>0</v>
      </c>
      <c r="Z59" s="16">
        <f>-PV($B$6,Inputs!$C$3-($A$22-$A59+1), AVERAGE('Option 1C'!$Y$65:$Y$67)*$B59/$B$53,0,1)</f>
        <v>0</v>
      </c>
      <c r="AA59" s="16">
        <f>Y59</f>
        <v>0</v>
      </c>
      <c r="AC59" s="11">
        <v>2020</v>
      </c>
      <c r="AD59" s="17">
        <f>AD44</f>
        <v>0</v>
      </c>
      <c r="AE59" s="17">
        <f t="shared" ref="AE59:AH59" si="45">AE44</f>
        <v>0</v>
      </c>
      <c r="AF59" s="16">
        <f t="shared" si="45"/>
        <v>0</v>
      </c>
      <c r="AG59" s="16">
        <f t="shared" si="45"/>
        <v>0</v>
      </c>
      <c r="AH59" s="16">
        <f t="shared" si="45"/>
        <v>0</v>
      </c>
      <c r="AI59" s="16">
        <f>AF59+AG59+AH59</f>
        <v>0</v>
      </c>
      <c r="AJ59" s="16">
        <f>-PV($B$6,Inputs!$C$3-($A$22-$A59+1), AVERAGE('Option 1C'!$AI$65:$AI$67)*$B59/$B$53,0,1)</f>
        <v>0</v>
      </c>
      <c r="AK59" s="16">
        <f>AI59</f>
        <v>0</v>
      </c>
    </row>
    <row r="60" spans="1:37" ht="16.5" thickTop="1" thickBot="1" x14ac:dyDescent="0.3">
      <c r="A60" s="11">
        <v>2021</v>
      </c>
      <c r="B60" s="17">
        <f>SUMIF(Inputs!$D$25:$D$29,'Option 1C'!$A60,Inputs!E$25:E$29)</f>
        <v>100</v>
      </c>
      <c r="C60" s="16">
        <f>SUMIF(Inputs!$D$25:$D$29,'Option 1C'!$A60,Inputs!F$25:F$29)*$C$6</f>
        <v>8.32</v>
      </c>
      <c r="D60" s="16">
        <f>-PMT($B$6,Inputs!$C$3,C60,0,1)</f>
        <v>0.57022541848791786</v>
      </c>
      <c r="E60" s="16">
        <f>Inputs!$C$4*D60</f>
        <v>1.1404508369758357E-2</v>
      </c>
      <c r="F60" s="16">
        <f>-PV($B$6,Inputs!$C$3-($A$22-$A60+1),D60+E60,0,1)</f>
        <v>7.4239689516455067</v>
      </c>
      <c r="G60" s="16">
        <f>D60+E60+G59</f>
        <v>0.58162992685767623</v>
      </c>
      <c r="I60" s="11">
        <v>2021</v>
      </c>
      <c r="J60" s="17">
        <f t="shared" ref="J60:N67" si="46">J45</f>
        <v>58</v>
      </c>
      <c r="K60" s="17">
        <f t="shared" si="46"/>
        <v>9</v>
      </c>
      <c r="L60" s="16">
        <f t="shared" si="46"/>
        <v>0.84078725137157462</v>
      </c>
      <c r="M60" s="16">
        <f t="shared" si="46"/>
        <v>4.7245529299886811E-2</v>
      </c>
      <c r="N60" s="16">
        <f t="shared" si="46"/>
        <v>0</v>
      </c>
      <c r="O60" s="16">
        <f t="shared" ref="O60:O67" si="47">L60+M60+N60</f>
        <v>0.88803278067146141</v>
      </c>
      <c r="P60" s="16">
        <f>-PV($B$6,Inputs!$C$3-($A$22-$A60+1), AVERAGE('Option 1C'!$O$65:$O$67)*$B60/$B$53,0,1)</f>
        <v>19.39726074332809</v>
      </c>
      <c r="Q60" s="16">
        <f t="shared" ref="Q60:Q67" si="48">O60</f>
        <v>0.88803278067146141</v>
      </c>
      <c r="S60" s="11">
        <v>2021</v>
      </c>
      <c r="T60" s="17">
        <f t="shared" ref="T60:X67" si="49">T45</f>
        <v>51</v>
      </c>
      <c r="U60" s="17">
        <f t="shared" si="49"/>
        <v>8</v>
      </c>
      <c r="V60" s="16">
        <f t="shared" si="49"/>
        <v>0.73204675730030633</v>
      </c>
      <c r="W60" s="16">
        <f t="shared" si="49"/>
        <v>4.1080968451841039E-2</v>
      </c>
      <c r="X60" s="16">
        <f t="shared" si="49"/>
        <v>0</v>
      </c>
      <c r="Y60" s="16">
        <f t="shared" ref="Y60:Y67" si="50">V60+W60+X60</f>
        <v>0.77312772575214739</v>
      </c>
      <c r="Z60" s="16">
        <f>-PV($B$6,Inputs!$C$3-($A$22-$A60+1), AVERAGE('Option 1C'!$Y$65:$Y$67)*$B60/$B$53,0,1)</f>
        <v>9.1306365402131853</v>
      </c>
      <c r="AA60" s="16">
        <f t="shared" ref="AA60:AA67" si="51">Y60</f>
        <v>0.77312772575214739</v>
      </c>
      <c r="AC60" s="11">
        <v>2021</v>
      </c>
      <c r="AD60" s="17">
        <f t="shared" ref="AD60:AH67" si="52">AD45</f>
        <v>59</v>
      </c>
      <c r="AE60" s="17">
        <f t="shared" si="52"/>
        <v>8</v>
      </c>
      <c r="AF60" s="16">
        <f t="shared" si="52"/>
        <v>0.75139101523257368</v>
      </c>
      <c r="AG60" s="16">
        <f t="shared" si="52"/>
        <v>4.2687627270174895E-2</v>
      </c>
      <c r="AH60" s="16">
        <f t="shared" si="52"/>
        <v>0</v>
      </c>
      <c r="AI60" s="16">
        <f t="shared" ref="AI60:AI67" si="53">AF60+AG60+AH60</f>
        <v>0.79407864250274862</v>
      </c>
      <c r="AJ60" s="16">
        <f>-PV($B$6,Inputs!$C$3-($A$22-$A60+1), AVERAGE('Option 1C'!$AI$65:$AI$67)*$B60/$B$53,0,1)</f>
        <v>49.219953345607912</v>
      </c>
      <c r="AK60" s="16">
        <f t="shared" ref="AK60:AK67" si="54">AI60</f>
        <v>0.79407864250274862</v>
      </c>
    </row>
    <row r="61" spans="1:37" ht="16.5" thickTop="1" thickBot="1" x14ac:dyDescent="0.3">
      <c r="A61" s="11">
        <v>2022</v>
      </c>
      <c r="B61" s="17">
        <f>SUMIF(Inputs!$D$25:$D$29,'Option 1C'!$A61,Inputs!E$25:E$29)</f>
        <v>200</v>
      </c>
      <c r="C61" s="16">
        <f>SUMIF(Inputs!$D$25:$D$29,'Option 1C'!$A61,Inputs!F$25:F$29)*$C$6</f>
        <v>16.509999999999998</v>
      </c>
      <c r="D61" s="16">
        <f>-PMT($B$6,Inputs!$C$3,C61,0,1)</f>
        <v>1.1315410648119617</v>
      </c>
      <c r="E61" s="16">
        <f>Inputs!$C$4*D61</f>
        <v>2.2630821296239233E-2</v>
      </c>
      <c r="F61" s="16">
        <f>-PV($B$6,Inputs!$C$3-($A$22-$A61+1),D61+E61,0,1)</f>
        <v>15.052226969524757</v>
      </c>
      <c r="G61" s="16">
        <f t="shared" ref="G61:G67" si="55">D61+E61+G60</f>
        <v>1.7358018129658772</v>
      </c>
      <c r="I61" s="11">
        <v>2022</v>
      </c>
      <c r="J61" s="17">
        <f t="shared" si="46"/>
        <v>106</v>
      </c>
      <c r="K61" s="17">
        <f t="shared" si="46"/>
        <v>15</v>
      </c>
      <c r="L61" s="16">
        <f t="shared" si="46"/>
        <v>1.441215015936032</v>
      </c>
      <c r="M61" s="16">
        <f t="shared" si="46"/>
        <v>8.0576136590013225E-2</v>
      </c>
      <c r="N61" s="16">
        <f t="shared" si="46"/>
        <v>0</v>
      </c>
      <c r="O61" s="16">
        <f t="shared" si="47"/>
        <v>1.5217911525260452</v>
      </c>
      <c r="P61" s="16">
        <f>-PV($B$6,Inputs!$C$3-($A$22-$A61+1), AVERAGE('Option 1C'!$O$65:$O$67)*$B61/$B$53,0,1)</f>
        <v>39.637957150988363</v>
      </c>
      <c r="Q61" s="16">
        <f t="shared" si="48"/>
        <v>1.5217911525260452</v>
      </c>
      <c r="S61" s="11">
        <v>2022</v>
      </c>
      <c r="T61" s="17">
        <f t="shared" si="49"/>
        <v>82</v>
      </c>
      <c r="U61" s="17">
        <f t="shared" si="49"/>
        <v>12</v>
      </c>
      <c r="V61" s="16">
        <f t="shared" si="49"/>
        <v>1.119912682518694</v>
      </c>
      <c r="W61" s="16">
        <f t="shared" si="49"/>
        <v>6.2699243910133012E-2</v>
      </c>
      <c r="X61" s="16">
        <f t="shared" si="49"/>
        <v>0</v>
      </c>
      <c r="Y61" s="16">
        <f t="shared" si="50"/>
        <v>1.1826119264288271</v>
      </c>
      <c r="Z61" s="16">
        <f>-PV($B$6,Inputs!$C$3-($A$22-$A61+1), AVERAGE('Option 1C'!$Y$65:$Y$67)*$B61/$B$53,0,1)</f>
        <v>18.658293288484316</v>
      </c>
      <c r="AA61" s="16">
        <f t="shared" si="51"/>
        <v>1.1826119264288271</v>
      </c>
      <c r="AC61" s="11">
        <v>2022</v>
      </c>
      <c r="AD61" s="17">
        <f t="shared" si="52"/>
        <v>212</v>
      </c>
      <c r="AE61" s="17">
        <f t="shared" si="52"/>
        <v>31</v>
      </c>
      <c r="AF61" s="16">
        <f t="shared" si="52"/>
        <v>2.7590724937904874</v>
      </c>
      <c r="AG61" s="16">
        <f t="shared" si="52"/>
        <v>0.15406004185870559</v>
      </c>
      <c r="AH61" s="16">
        <f t="shared" si="52"/>
        <v>0</v>
      </c>
      <c r="AI61" s="16">
        <f t="shared" si="53"/>
        <v>2.9131325356491931</v>
      </c>
      <c r="AJ61" s="16">
        <f>-PV($B$6,Inputs!$C$3-($A$22-$A61+1), AVERAGE('Option 1C'!$AI$65:$AI$67)*$B61/$B$53,0,1)</f>
        <v>100.5800987831704</v>
      </c>
      <c r="AK61" s="16">
        <f t="shared" si="54"/>
        <v>2.9131325356491931</v>
      </c>
    </row>
    <row r="62" spans="1:37" ht="16.5" thickTop="1" thickBot="1" x14ac:dyDescent="0.3">
      <c r="A62" s="11">
        <v>2023</v>
      </c>
      <c r="B62" s="17">
        <f>SUMIF(Inputs!$D$25:$D$29,'Option 1C'!$A62,Inputs!E$25:E$29)</f>
        <v>200</v>
      </c>
      <c r="C62" s="16">
        <f>SUMIF(Inputs!$D$25:$D$29,'Option 1C'!$A62,Inputs!F$25:F$29)*$C$6</f>
        <v>16.38</v>
      </c>
      <c r="D62" s="16">
        <f>-PMT($B$6,Inputs!$C$3,C62,0,1)</f>
        <v>1.1226312926480879</v>
      </c>
      <c r="E62" s="16">
        <f>Inputs!$C$4*D62</f>
        <v>2.2452625852961757E-2</v>
      </c>
      <c r="F62" s="16">
        <f>-PV($B$6,Inputs!$C$3-($A$22-$A62+1),D62+E62,0,1)</f>
        <v>15.233485331070648</v>
      </c>
      <c r="G62" s="16">
        <f t="shared" si="55"/>
        <v>2.8808857314669272</v>
      </c>
      <c r="I62" s="11">
        <v>2023</v>
      </c>
      <c r="J62" s="17">
        <f t="shared" si="46"/>
        <v>177</v>
      </c>
      <c r="K62" s="17">
        <f t="shared" si="46"/>
        <v>25</v>
      </c>
      <c r="L62" s="16">
        <f t="shared" si="46"/>
        <v>2.5819923025773615</v>
      </c>
      <c r="M62" s="16">
        <f t="shared" si="46"/>
        <v>0.14316151312625741</v>
      </c>
      <c r="N62" s="16">
        <f t="shared" si="46"/>
        <v>0</v>
      </c>
      <c r="O62" s="16">
        <f t="shared" si="47"/>
        <v>2.725153815703619</v>
      </c>
      <c r="P62" s="16">
        <f>-PV($B$6,Inputs!$C$3-($A$22-$A62+1), AVERAGE('Option 1C'!$O$65:$O$67)*$B62/$B$53,0,1)</f>
        <v>40.43365117394324</v>
      </c>
      <c r="Q62" s="16">
        <f t="shared" si="48"/>
        <v>2.725153815703619</v>
      </c>
      <c r="S62" s="11">
        <v>2023</v>
      </c>
      <c r="T62" s="17">
        <f t="shared" si="49"/>
        <v>125</v>
      </c>
      <c r="U62" s="17">
        <f t="shared" si="49"/>
        <v>18</v>
      </c>
      <c r="V62" s="16">
        <f t="shared" si="49"/>
        <v>1.7969740937678456</v>
      </c>
      <c r="W62" s="16">
        <f t="shared" si="49"/>
        <v>9.9880772710510407E-2</v>
      </c>
      <c r="X62" s="16">
        <f t="shared" si="49"/>
        <v>0</v>
      </c>
      <c r="Y62" s="16">
        <f t="shared" si="50"/>
        <v>1.896854866478356</v>
      </c>
      <c r="Z62" s="16">
        <f>-PV($B$6,Inputs!$C$3-($A$22-$A62+1), AVERAGE('Option 1C'!$Y$65:$Y$67)*$B62/$B$53,0,1)</f>
        <v>19.032840654576717</v>
      </c>
      <c r="AA62" s="16">
        <f t="shared" si="51"/>
        <v>1.896854866478356</v>
      </c>
      <c r="AC62" s="11">
        <v>2023</v>
      </c>
      <c r="AD62" s="17">
        <f t="shared" si="52"/>
        <v>539</v>
      </c>
      <c r="AE62" s="17">
        <f t="shared" si="52"/>
        <v>76</v>
      </c>
      <c r="AF62" s="16">
        <f t="shared" si="52"/>
        <v>7.3530232022281705</v>
      </c>
      <c r="AG62" s="16">
        <f t="shared" si="52"/>
        <v>0.40135600836142743</v>
      </c>
      <c r="AH62" s="16">
        <f t="shared" si="52"/>
        <v>0</v>
      </c>
      <c r="AI62" s="16">
        <f t="shared" si="53"/>
        <v>7.7543792105895983</v>
      </c>
      <c r="AJ62" s="16">
        <f>-PV($B$6,Inputs!$C$3-($A$22-$A62+1), AVERAGE('Option 1C'!$AI$65:$AI$67)*$B62/$B$53,0,1)</f>
        <v>102.59914792652374</v>
      </c>
      <c r="AK62" s="16">
        <f t="shared" si="54"/>
        <v>7.7543792105895983</v>
      </c>
    </row>
    <row r="63" spans="1:37" ht="16.5" thickTop="1" thickBot="1" x14ac:dyDescent="0.3">
      <c r="A63" s="11">
        <v>2024</v>
      </c>
      <c r="B63" s="17">
        <f>SUMIF(Inputs!$D$25:$D$29,'Option 1C'!$A63,Inputs!E$25:E$29)</f>
        <v>0</v>
      </c>
      <c r="C63" s="16">
        <f>SUMIF(Inputs!$D$25:$D$29,'Option 1C'!$A63,Inputs!F$25:F$29)*$C$6</f>
        <v>0</v>
      </c>
      <c r="D63" s="16">
        <f>-PMT($B$6,Inputs!$C$3,C63,0,1)</f>
        <v>0</v>
      </c>
      <c r="E63" s="16">
        <f>Inputs!$C$4*D63</f>
        <v>0</v>
      </c>
      <c r="F63" s="16">
        <f>-PV($B$6,Inputs!$C$3-($A$22-$A63+1),D63+E63,0,1)</f>
        <v>0</v>
      </c>
      <c r="G63" s="16">
        <f t="shared" si="55"/>
        <v>2.8808857314669272</v>
      </c>
      <c r="I63" s="11">
        <v>2024</v>
      </c>
      <c r="J63" s="17">
        <f t="shared" si="46"/>
        <v>269</v>
      </c>
      <c r="K63" s="17">
        <f t="shared" si="46"/>
        <v>39</v>
      </c>
      <c r="L63" s="16">
        <f t="shared" si="46"/>
        <v>4.0257664778441296</v>
      </c>
      <c r="M63" s="16">
        <f t="shared" si="46"/>
        <v>0.22066359639578476</v>
      </c>
      <c r="N63" s="16">
        <f t="shared" si="46"/>
        <v>0</v>
      </c>
      <c r="O63" s="16">
        <f t="shared" si="47"/>
        <v>4.2464300742399139</v>
      </c>
      <c r="P63" s="16">
        <f>-PV($B$6,Inputs!$C$3-($A$22-$A63+1), AVERAGE('Option 1C'!$O$65:$O$67)*$B63/$B$53,0,1)</f>
        <v>0</v>
      </c>
      <c r="Q63" s="16">
        <f t="shared" si="48"/>
        <v>4.2464300742399139</v>
      </c>
      <c r="S63" s="11">
        <v>2024</v>
      </c>
      <c r="T63" s="17">
        <f t="shared" si="49"/>
        <v>200</v>
      </c>
      <c r="U63" s="17">
        <f t="shared" si="49"/>
        <v>29</v>
      </c>
      <c r="V63" s="16">
        <f t="shared" si="49"/>
        <v>2.9580341725595551</v>
      </c>
      <c r="W63" s="16">
        <f t="shared" si="49"/>
        <v>0.1626337771054949</v>
      </c>
      <c r="X63" s="16">
        <f t="shared" si="49"/>
        <v>0</v>
      </c>
      <c r="Y63" s="16">
        <f t="shared" si="50"/>
        <v>3.1206679496650502</v>
      </c>
      <c r="Z63" s="16">
        <f>-PV($B$6,Inputs!$C$3-($A$22-$A63+1), AVERAGE('Option 1C'!$Y$65:$Y$67)*$B63/$B$53,0,1)</f>
        <v>0</v>
      </c>
      <c r="AA63" s="16">
        <f t="shared" si="51"/>
        <v>3.1206679496650502</v>
      </c>
      <c r="AC63" s="11">
        <v>2024</v>
      </c>
      <c r="AD63" s="17">
        <f t="shared" si="52"/>
        <v>840</v>
      </c>
      <c r="AE63" s="17">
        <f t="shared" si="52"/>
        <v>119</v>
      </c>
      <c r="AF63" s="16">
        <f t="shared" si="52"/>
        <v>12.016650958263384</v>
      </c>
      <c r="AG63" s="16">
        <f t="shared" si="52"/>
        <v>0.63983509626096668</v>
      </c>
      <c r="AH63" s="16">
        <f t="shared" si="52"/>
        <v>0</v>
      </c>
      <c r="AI63" s="16">
        <f t="shared" si="53"/>
        <v>12.65648605452435</v>
      </c>
      <c r="AJ63" s="16">
        <f>-PV($B$6,Inputs!$C$3-($A$22-$A63+1), AVERAGE('Option 1C'!$AI$65:$AI$67)*$B63/$B$53,0,1)</f>
        <v>0</v>
      </c>
      <c r="AK63" s="16">
        <f t="shared" si="54"/>
        <v>12.65648605452435</v>
      </c>
    </row>
    <row r="64" spans="1:37" ht="16.5" thickTop="1" thickBot="1" x14ac:dyDescent="0.3">
      <c r="A64" s="11">
        <v>2025</v>
      </c>
      <c r="B64" s="17">
        <f>SUMIF(Inputs!$D$25:$D$29,'Option 1C'!$A64,Inputs!E$25:E$29)</f>
        <v>0</v>
      </c>
      <c r="C64" s="16">
        <f>SUMIF(Inputs!$D$25:$D$29,'Option 1C'!$A64,Inputs!F$25:F$29)*$C$6</f>
        <v>0</v>
      </c>
      <c r="D64" s="16">
        <f>-PMT($B$6,Inputs!$C$3,C64,0,1)</f>
        <v>0</v>
      </c>
      <c r="E64" s="16">
        <f>Inputs!$C$4*D64</f>
        <v>0</v>
      </c>
      <c r="F64" s="16">
        <f>-PV($B$6,Inputs!$C$3-($A$22-$A64+1),D64+E64,0,1)</f>
        <v>0</v>
      </c>
      <c r="G64" s="16">
        <f t="shared" si="55"/>
        <v>2.8808857314669272</v>
      </c>
      <c r="I64" s="11">
        <v>2025</v>
      </c>
      <c r="J64" s="17">
        <f t="shared" si="46"/>
        <v>287</v>
      </c>
      <c r="K64" s="17">
        <f t="shared" si="46"/>
        <v>41</v>
      </c>
      <c r="L64" s="16">
        <f t="shared" si="46"/>
        <v>4.3052673132293986</v>
      </c>
      <c r="M64" s="16">
        <f t="shared" si="46"/>
        <v>0.23231895690679805</v>
      </c>
      <c r="N64" s="16">
        <f t="shared" si="46"/>
        <v>0</v>
      </c>
      <c r="O64" s="16">
        <f t="shared" si="47"/>
        <v>4.5375862701361971</v>
      </c>
      <c r="P64" s="16">
        <f>-PV($B$6,Inputs!$C$3-($A$22-$A64+1), AVERAGE('Option 1C'!$O$65:$O$67)*$B64/$B$53,0,1)</f>
        <v>0</v>
      </c>
      <c r="Q64" s="16">
        <f t="shared" si="48"/>
        <v>4.5375862701361971</v>
      </c>
      <c r="S64" s="11">
        <v>2025</v>
      </c>
      <c r="T64" s="17">
        <f t="shared" si="49"/>
        <v>205</v>
      </c>
      <c r="U64" s="17">
        <f t="shared" si="49"/>
        <v>30</v>
      </c>
      <c r="V64" s="16">
        <f t="shared" si="49"/>
        <v>3.0464302641480354</v>
      </c>
      <c r="W64" s="16">
        <f t="shared" si="49"/>
        <v>0.16569245153687057</v>
      </c>
      <c r="X64" s="16">
        <f t="shared" si="49"/>
        <v>0</v>
      </c>
      <c r="Y64" s="16">
        <f t="shared" si="50"/>
        <v>3.2121227156849059</v>
      </c>
      <c r="Z64" s="16">
        <f>-PV($B$6,Inputs!$C$3-($A$22-$A64+1), AVERAGE('Option 1C'!$Y$65:$Y$67)*$B64/$B$53,0,1)</f>
        <v>0</v>
      </c>
      <c r="AA64" s="16">
        <f t="shared" si="51"/>
        <v>3.2121227156849059</v>
      </c>
      <c r="AC64" s="11">
        <v>2025</v>
      </c>
      <c r="AD64" s="17">
        <f t="shared" si="52"/>
        <v>919</v>
      </c>
      <c r="AE64" s="17">
        <f t="shared" si="52"/>
        <v>131</v>
      </c>
      <c r="AF64" s="16">
        <f t="shared" si="52"/>
        <v>13.271986899653626</v>
      </c>
      <c r="AG64" s="16">
        <f t="shared" si="52"/>
        <v>0.69963145414382666</v>
      </c>
      <c r="AH64" s="16">
        <f t="shared" si="52"/>
        <v>0</v>
      </c>
      <c r="AI64" s="16">
        <f t="shared" si="53"/>
        <v>13.971618353797453</v>
      </c>
      <c r="AJ64" s="16">
        <f>-PV($B$6,Inputs!$C$3-($A$22-$A64+1), AVERAGE('Option 1C'!$AI$65:$AI$67)*$B64/$B$53,0,1)</f>
        <v>0</v>
      </c>
      <c r="AK64" s="16">
        <f t="shared" si="54"/>
        <v>13.971618353797453</v>
      </c>
    </row>
    <row r="65" spans="1:37" ht="16.5" thickTop="1" thickBot="1" x14ac:dyDescent="0.3">
      <c r="A65" s="11">
        <v>2026</v>
      </c>
      <c r="B65" s="17">
        <f>SUMIF(Inputs!$D$25:$D$29,'Option 1C'!$A65,Inputs!E$25:E$29)</f>
        <v>0</v>
      </c>
      <c r="C65" s="16">
        <f>SUMIF(Inputs!$D$25:$D$29,'Option 1C'!$A65,Inputs!F$25:F$29)*$C$6</f>
        <v>0</v>
      </c>
      <c r="D65" s="16">
        <f>-PMT($B$6,Inputs!$C$3,C65,0,1)</f>
        <v>0</v>
      </c>
      <c r="E65" s="16">
        <f>Inputs!$C$4*D65</f>
        <v>0</v>
      </c>
      <c r="F65" s="16">
        <f>-PV($B$6,Inputs!$C$3-($A$22-$A65+1),D65+E65,0,1)</f>
        <v>0</v>
      </c>
      <c r="G65" s="16">
        <f t="shared" si="55"/>
        <v>2.8808857314669272</v>
      </c>
      <c r="I65" s="11">
        <v>2026</v>
      </c>
      <c r="J65" s="17">
        <f t="shared" si="46"/>
        <v>389</v>
      </c>
      <c r="K65" s="17">
        <f t="shared" si="46"/>
        <v>55</v>
      </c>
      <c r="L65" s="16">
        <f t="shared" si="46"/>
        <v>6.1603472502622409</v>
      </c>
      <c r="M65" s="16">
        <f t="shared" si="46"/>
        <v>0.3307534788074582</v>
      </c>
      <c r="N65" s="16">
        <f t="shared" si="46"/>
        <v>0</v>
      </c>
      <c r="O65" s="16">
        <f t="shared" si="47"/>
        <v>6.4911007290696991</v>
      </c>
      <c r="P65" s="16">
        <f>-PV($B$6,Inputs!$C$3-($A$22-$A65+1), AVERAGE('Option 1C'!$O$65:$O$67)*$B65/$B$53,0,1)</f>
        <v>0</v>
      </c>
      <c r="Q65" s="16">
        <f t="shared" si="48"/>
        <v>6.4911007290696991</v>
      </c>
      <c r="S65" s="11">
        <v>2026</v>
      </c>
      <c r="T65" s="17">
        <f t="shared" si="49"/>
        <v>232</v>
      </c>
      <c r="U65" s="17">
        <f t="shared" si="49"/>
        <v>33</v>
      </c>
      <c r="V65" s="16">
        <f t="shared" si="49"/>
        <v>3.6160160198133244</v>
      </c>
      <c r="W65" s="16">
        <f t="shared" si="49"/>
        <v>0.19588678022484635</v>
      </c>
      <c r="X65" s="16">
        <f t="shared" si="49"/>
        <v>0</v>
      </c>
      <c r="Y65" s="16">
        <f t="shared" si="50"/>
        <v>3.8119028000381707</v>
      </c>
      <c r="Z65" s="16">
        <f>-PV($B$6,Inputs!$C$3-($A$22-$A65+1), AVERAGE('Option 1C'!$Y$65:$Y$67)*$B65/$B$53,0,1)</f>
        <v>0</v>
      </c>
      <c r="AA65" s="16">
        <f t="shared" si="51"/>
        <v>3.8119028000381707</v>
      </c>
      <c r="AC65" s="11">
        <v>2026</v>
      </c>
      <c r="AD65" s="17">
        <f t="shared" si="52"/>
        <v>1185</v>
      </c>
      <c r="AE65" s="17">
        <f t="shared" si="52"/>
        <v>168</v>
      </c>
      <c r="AF65" s="16">
        <f t="shared" si="52"/>
        <v>17.149589579338038</v>
      </c>
      <c r="AG65" s="16">
        <f t="shared" si="52"/>
        <v>0.90031244880840744</v>
      </c>
      <c r="AH65" s="16">
        <f t="shared" si="52"/>
        <v>0</v>
      </c>
      <c r="AI65" s="16">
        <f t="shared" si="53"/>
        <v>18.049902028146445</v>
      </c>
      <c r="AJ65" s="16">
        <f>-PV($B$6,Inputs!$C$3-($A$22-$A65+1), AVERAGE('Option 1C'!$AI$65:$AI$67)*$B65/$B$53,0,1)</f>
        <v>0</v>
      </c>
      <c r="AK65" s="16">
        <f t="shared" si="54"/>
        <v>18.049902028146445</v>
      </c>
    </row>
    <row r="66" spans="1:37" ht="16.5" thickTop="1" thickBot="1" x14ac:dyDescent="0.3">
      <c r="A66" s="11">
        <v>2027</v>
      </c>
      <c r="B66" s="17">
        <f>SUMIF(Inputs!$D$25:$D$29,'Option 1C'!$A66,Inputs!E$25:E$29)</f>
        <v>0</v>
      </c>
      <c r="C66" s="16">
        <f>SUMIF(Inputs!$D$25:$D$29,'Option 1C'!$A66,Inputs!F$25:F$29)*$C$6</f>
        <v>0</v>
      </c>
      <c r="D66" s="16">
        <f>-PMT($B$6,Inputs!$C$3,C66,0,1)</f>
        <v>0</v>
      </c>
      <c r="E66" s="16">
        <f>Inputs!$C$4*D66</f>
        <v>0</v>
      </c>
      <c r="F66" s="16">
        <f>-PV($B$6,Inputs!$C$3-($A$22-$A66+1),D66+E66,0,1)</f>
        <v>0</v>
      </c>
      <c r="G66" s="16">
        <f t="shared" si="55"/>
        <v>2.8808857314669272</v>
      </c>
      <c r="I66" s="11">
        <v>2027</v>
      </c>
      <c r="J66" s="17">
        <f t="shared" si="46"/>
        <v>486</v>
      </c>
      <c r="K66" s="17">
        <f t="shared" si="46"/>
        <v>70</v>
      </c>
      <c r="L66" s="16">
        <f t="shared" si="46"/>
        <v>7.1430838617828254</v>
      </c>
      <c r="M66" s="16">
        <f t="shared" si="46"/>
        <v>0.38408871457077082</v>
      </c>
      <c r="N66" s="16">
        <f t="shared" si="46"/>
        <v>0</v>
      </c>
      <c r="O66" s="16">
        <f t="shared" si="47"/>
        <v>7.5271725763535962</v>
      </c>
      <c r="P66" s="16">
        <f>-PV($B$6,Inputs!$C$3-($A$22-$A66+1), AVERAGE('Option 1C'!$O$65:$O$67)*$B66/$B$53,0,1)</f>
        <v>0</v>
      </c>
      <c r="Q66" s="16">
        <f t="shared" si="48"/>
        <v>7.5271725763535962</v>
      </c>
      <c r="S66" s="11">
        <v>2027</v>
      </c>
      <c r="T66" s="17">
        <f t="shared" si="49"/>
        <v>225</v>
      </c>
      <c r="U66" s="17">
        <f t="shared" si="49"/>
        <v>32</v>
      </c>
      <c r="V66" s="16">
        <f t="shared" si="49"/>
        <v>3.2225240487206568</v>
      </c>
      <c r="W66" s="16">
        <f t="shared" si="49"/>
        <v>0.17557864740134604</v>
      </c>
      <c r="X66" s="16">
        <f t="shared" si="49"/>
        <v>0</v>
      </c>
      <c r="Y66" s="16">
        <f t="shared" si="50"/>
        <v>3.3981026961220029</v>
      </c>
      <c r="Z66" s="16">
        <f>-PV($B$6,Inputs!$C$3-($A$22-$A66+1), AVERAGE('Option 1C'!$Y$65:$Y$67)*$B66/$B$53,0,1)</f>
        <v>0</v>
      </c>
      <c r="AA66" s="16">
        <f t="shared" si="51"/>
        <v>3.3981026961220029</v>
      </c>
      <c r="AC66" s="11">
        <v>2027</v>
      </c>
      <c r="AD66" s="17">
        <f t="shared" si="52"/>
        <v>1411</v>
      </c>
      <c r="AE66" s="17">
        <f t="shared" si="52"/>
        <v>199</v>
      </c>
      <c r="AF66" s="16">
        <f t="shared" si="52"/>
        <v>18.008908628843251</v>
      </c>
      <c r="AG66" s="16">
        <f t="shared" si="52"/>
        <v>0.94925435506707789</v>
      </c>
      <c r="AH66" s="16">
        <f t="shared" si="52"/>
        <v>0</v>
      </c>
      <c r="AI66" s="16">
        <f t="shared" si="53"/>
        <v>18.958162983910331</v>
      </c>
      <c r="AJ66" s="16">
        <f>-PV($B$6,Inputs!$C$3-($A$22-$A66+1), AVERAGE('Option 1C'!$AI$65:$AI$67)*$B66/$B$53,0,1)</f>
        <v>0</v>
      </c>
      <c r="AK66" s="16">
        <f t="shared" si="54"/>
        <v>18.958162983910331</v>
      </c>
    </row>
    <row r="67" spans="1:37" ht="16.5" thickTop="1" thickBot="1" x14ac:dyDescent="0.3">
      <c r="A67" s="11">
        <v>2028</v>
      </c>
      <c r="B67" s="17">
        <f>SUMIF(Inputs!$D$25:$D$29,'Option 1C'!$A67,Inputs!E$25:E$29)</f>
        <v>0</v>
      </c>
      <c r="C67" s="16">
        <f>SUMIF(Inputs!$D$25:$D$29,'Option 1C'!$A67,Inputs!F$25:F$29)*$C$6</f>
        <v>0</v>
      </c>
      <c r="D67" s="16">
        <f>-PMT($B$6,Inputs!$C$3,C67,0,1)</f>
        <v>0</v>
      </c>
      <c r="E67" s="16">
        <f>Inputs!$C$4*D67</f>
        <v>0</v>
      </c>
      <c r="F67" s="16">
        <f>-PV($B$6,Inputs!$C$3-($A$22-$A67+1),D67+E67,0,1)</f>
        <v>0</v>
      </c>
      <c r="G67" s="16">
        <f t="shared" si="55"/>
        <v>2.8808857314669272</v>
      </c>
      <c r="I67" s="11">
        <v>2028</v>
      </c>
      <c r="J67" s="17">
        <f t="shared" si="46"/>
        <v>555</v>
      </c>
      <c r="K67" s="17">
        <f t="shared" si="46"/>
        <v>80</v>
      </c>
      <c r="L67" s="16">
        <f t="shared" si="46"/>
        <v>8.3298672441286215</v>
      </c>
      <c r="M67" s="16">
        <f t="shared" si="46"/>
        <v>0.44699926218023017</v>
      </c>
      <c r="N67" s="16">
        <f t="shared" si="46"/>
        <v>0</v>
      </c>
      <c r="O67" s="16">
        <f t="shared" si="47"/>
        <v>8.7768665063088509</v>
      </c>
      <c r="P67" s="16">
        <f>-PV($B$6,Inputs!$C$3-($A$22-$A67+1), AVERAGE('Option 1C'!$O$65:$O$67)*$B67/$B$53,0,1)</f>
        <v>0</v>
      </c>
      <c r="Q67" s="16">
        <f t="shared" si="48"/>
        <v>8.7768665063088509</v>
      </c>
      <c r="S67" s="11">
        <v>2028</v>
      </c>
      <c r="T67" s="17">
        <f t="shared" si="49"/>
        <v>228</v>
      </c>
      <c r="U67" s="17">
        <f t="shared" si="49"/>
        <v>32</v>
      </c>
      <c r="V67" s="16">
        <f t="shared" si="49"/>
        <v>3.3381315978855644</v>
      </c>
      <c r="W67" s="16">
        <f t="shared" si="49"/>
        <v>0.18194171751325772</v>
      </c>
      <c r="X67" s="16">
        <f t="shared" si="49"/>
        <v>0</v>
      </c>
      <c r="Y67" s="16">
        <f t="shared" si="50"/>
        <v>3.5200733153988222</v>
      </c>
      <c r="Z67" s="16">
        <f>-PV($B$6,Inputs!$C$3-($A$22-$A67+1), AVERAGE('Option 1C'!$Y$65:$Y$67)*$B67/$B$53,0,1)</f>
        <v>0</v>
      </c>
      <c r="AA67" s="16">
        <f t="shared" si="51"/>
        <v>3.5200733153988222</v>
      </c>
      <c r="AC67" s="11">
        <v>2028</v>
      </c>
      <c r="AD67" s="17">
        <f t="shared" si="52"/>
        <v>1549</v>
      </c>
      <c r="AE67" s="17">
        <f t="shared" si="52"/>
        <v>219</v>
      </c>
      <c r="AF67" s="16">
        <f t="shared" si="52"/>
        <v>19.794248006189633</v>
      </c>
      <c r="AG67" s="16">
        <f t="shared" si="52"/>
        <v>1.039654096928972</v>
      </c>
      <c r="AH67" s="16">
        <f t="shared" si="52"/>
        <v>0</v>
      </c>
      <c r="AI67" s="16">
        <f t="shared" si="53"/>
        <v>20.833902103118604</v>
      </c>
      <c r="AJ67" s="16">
        <f>-PV($B$6,Inputs!$C$3-($A$22-$A67+1), AVERAGE('Option 1C'!$AI$65:$AI$67)*$B67/$B$53,0,1)</f>
        <v>0</v>
      </c>
      <c r="AK67" s="16">
        <f t="shared" si="54"/>
        <v>20.833902103118604</v>
      </c>
    </row>
    <row r="68" spans="1:37" ht="16.5" thickTop="1" thickBot="1" x14ac:dyDescent="0.3">
      <c r="A68" s="11" t="s">
        <v>42</v>
      </c>
      <c r="B68" s="17">
        <f>SUM(B59:B67)</f>
        <v>500</v>
      </c>
      <c r="C68" s="16">
        <f>SUM(C59:C67)</f>
        <v>41.209999999999994</v>
      </c>
      <c r="D68" s="16">
        <f>SUM(D59:D67)</f>
        <v>2.8243977759479675</v>
      </c>
      <c r="E68" s="16">
        <f>SUM(E59:E67)</f>
        <v>5.6487955518959354E-2</v>
      </c>
      <c r="F68" s="16">
        <f>SUM(F59:F67)</f>
        <v>37.709681252240912</v>
      </c>
      <c r="G68" s="16">
        <f>F68</f>
        <v>37.709681252240912</v>
      </c>
      <c r="I68" s="11" t="s">
        <v>42</v>
      </c>
      <c r="J68" s="17">
        <f t="shared" ref="J68:P68" si="56">SUM(J59:J67)</f>
        <v>2327</v>
      </c>
      <c r="K68" s="17">
        <f t="shared" si="56"/>
        <v>334</v>
      </c>
      <c r="L68" s="17">
        <f t="shared" si="56"/>
        <v>34.828326717132185</v>
      </c>
      <c r="M68" s="17">
        <f t="shared" si="56"/>
        <v>1.8858071878771994</v>
      </c>
      <c r="N68" s="17">
        <f t="shared" si="56"/>
        <v>0</v>
      </c>
      <c r="O68" s="17">
        <f t="shared" si="56"/>
        <v>36.714133905009383</v>
      </c>
      <c r="P68" s="16">
        <f t="shared" si="56"/>
        <v>99.468869068259693</v>
      </c>
      <c r="Q68" s="16">
        <f>P68</f>
        <v>99.468869068259693</v>
      </c>
      <c r="S68" s="11"/>
      <c r="T68" s="17">
        <f t="shared" ref="T68:Z68" si="57">SUM(T59:T67)</f>
        <v>1348</v>
      </c>
      <c r="U68" s="17">
        <f t="shared" si="57"/>
        <v>194</v>
      </c>
      <c r="V68" s="17">
        <f t="shared" si="57"/>
        <v>19.830069636713983</v>
      </c>
      <c r="W68" s="17">
        <f t="shared" si="57"/>
        <v>1.0853943588543</v>
      </c>
      <c r="X68" s="17">
        <f t="shared" si="57"/>
        <v>0</v>
      </c>
      <c r="Y68" s="17">
        <f t="shared" si="57"/>
        <v>20.915463995568281</v>
      </c>
      <c r="Z68" s="16">
        <f t="shared" si="57"/>
        <v>46.821770483274221</v>
      </c>
      <c r="AA68" s="16">
        <f>Z68</f>
        <v>46.821770483274221</v>
      </c>
      <c r="AC68" s="11"/>
      <c r="AD68" s="17">
        <f t="shared" ref="AD68:AJ68" si="58">SUM(AD59:AD67)</f>
        <v>6714</v>
      </c>
      <c r="AE68" s="17">
        <f t="shared" si="58"/>
        <v>951</v>
      </c>
      <c r="AF68" s="17">
        <f t="shared" si="58"/>
        <v>91.104870783539155</v>
      </c>
      <c r="AG68" s="17">
        <f t="shared" si="58"/>
        <v>4.8267911286995586</v>
      </c>
      <c r="AH68" s="17">
        <f t="shared" si="58"/>
        <v>0</v>
      </c>
      <c r="AI68" s="17">
        <f t="shared" si="58"/>
        <v>95.931661912238724</v>
      </c>
      <c r="AJ68" s="16">
        <f t="shared" si="58"/>
        <v>252.39920005530206</v>
      </c>
      <c r="AK68" s="16">
        <f>AJ68</f>
        <v>252.39920005530206</v>
      </c>
    </row>
    <row r="69" spans="1:37" ht="16.5" thickTop="1" thickBot="1" x14ac:dyDescent="0.3"/>
    <row r="70" spans="1:37" ht="46.5" customHeight="1" thickTop="1" thickBot="1" x14ac:dyDescent="0.3">
      <c r="A70" s="1" t="s">
        <v>55</v>
      </c>
    </row>
    <row r="71" spans="1:37" ht="31.5" thickTop="1" thickBot="1" x14ac:dyDescent="0.3">
      <c r="I71" s="1" t="s">
        <v>38</v>
      </c>
      <c r="J71" s="1" t="s">
        <v>12</v>
      </c>
      <c r="L71" s="14"/>
      <c r="M71" s="14"/>
      <c r="S71" s="1" t="s">
        <v>38</v>
      </c>
      <c r="T71" s="1" t="s">
        <v>39</v>
      </c>
      <c r="V71" s="14"/>
      <c r="W71" s="14"/>
      <c r="AC71" s="1" t="s">
        <v>38</v>
      </c>
      <c r="AD71" s="1" t="s">
        <v>40</v>
      </c>
      <c r="AF71" s="14"/>
      <c r="AG71" s="14"/>
    </row>
    <row r="72" spans="1:37" ht="64.5" customHeight="1" thickTop="1" thickBot="1" x14ac:dyDescent="0.3">
      <c r="A72" s="1" t="s">
        <v>41</v>
      </c>
      <c r="B72" s="1" t="s">
        <v>44</v>
      </c>
      <c r="C72" s="1" t="s">
        <v>45</v>
      </c>
      <c r="D72" s="1" t="s">
        <v>54</v>
      </c>
      <c r="E72" s="1" t="s">
        <v>46</v>
      </c>
      <c r="F72" s="1" t="s">
        <v>47</v>
      </c>
      <c r="G72" s="1" t="s">
        <v>48</v>
      </c>
      <c r="I72" s="1" t="s">
        <v>38</v>
      </c>
      <c r="J72" s="10" t="s">
        <v>56</v>
      </c>
      <c r="K72" s="10" t="s">
        <v>57</v>
      </c>
      <c r="L72" s="10" t="s">
        <v>49</v>
      </c>
      <c r="M72" s="10" t="s">
        <v>50</v>
      </c>
      <c r="N72" s="1" t="s">
        <v>72</v>
      </c>
      <c r="O72" s="1" t="s">
        <v>51</v>
      </c>
      <c r="P72" s="1" t="s">
        <v>52</v>
      </c>
      <c r="Q72" s="1" t="s">
        <v>53</v>
      </c>
      <c r="S72" s="1" t="s">
        <v>38</v>
      </c>
      <c r="T72" s="10" t="s">
        <v>56</v>
      </c>
      <c r="U72" s="10" t="s">
        <v>57</v>
      </c>
      <c r="V72" s="10" t="s">
        <v>49</v>
      </c>
      <c r="W72" s="10" t="s">
        <v>50</v>
      </c>
      <c r="X72" s="1" t="s">
        <v>72</v>
      </c>
      <c r="Y72" s="1" t="s">
        <v>51</v>
      </c>
      <c r="Z72" s="1" t="s">
        <v>52</v>
      </c>
      <c r="AA72" s="1" t="s">
        <v>53</v>
      </c>
      <c r="AC72" s="1" t="s">
        <v>38</v>
      </c>
      <c r="AD72" s="10" t="s">
        <v>56</v>
      </c>
      <c r="AE72" s="10" t="s">
        <v>57</v>
      </c>
      <c r="AF72" s="10" t="s">
        <v>49</v>
      </c>
      <c r="AG72" s="10" t="s">
        <v>50</v>
      </c>
      <c r="AH72" s="1" t="s">
        <v>72</v>
      </c>
      <c r="AI72" s="1" t="s">
        <v>51</v>
      </c>
      <c r="AJ72" s="1" t="s">
        <v>52</v>
      </c>
      <c r="AK72" s="1" t="s">
        <v>53</v>
      </c>
    </row>
    <row r="73" spans="1:37" ht="16.5" thickTop="1" thickBot="1" x14ac:dyDescent="0.3">
      <c r="A73" s="11" t="s">
        <v>43</v>
      </c>
      <c r="B73" s="15"/>
      <c r="C73" s="15"/>
      <c r="D73" s="15"/>
      <c r="E73" s="15"/>
      <c r="F73" s="15"/>
      <c r="G73" s="15">
        <f>NPV($B$7,G74:G83)</f>
        <v>18.806418898923898</v>
      </c>
      <c r="I73" s="11" t="s">
        <v>43</v>
      </c>
      <c r="J73" s="15"/>
      <c r="K73" s="15"/>
      <c r="L73" s="15"/>
      <c r="M73" s="15"/>
      <c r="N73" s="15"/>
      <c r="O73" s="15"/>
      <c r="P73" s="15"/>
      <c r="Q73" s="15">
        <f>NPV($B$7,Q74:Q83)</f>
        <v>80.376151790155376</v>
      </c>
      <c r="S73" s="11" t="s">
        <v>43</v>
      </c>
      <c r="T73" s="15"/>
      <c r="U73" s="15"/>
      <c r="V73" s="15"/>
      <c r="W73" s="15"/>
      <c r="X73" s="15"/>
      <c r="Y73" s="15"/>
      <c r="Z73" s="15"/>
      <c r="AA73" s="15">
        <f>NPV($B$7,AA74:AA83)</f>
        <v>40.675578631900819</v>
      </c>
      <c r="AC73" s="11" t="s">
        <v>43</v>
      </c>
      <c r="AD73" s="15"/>
      <c r="AE73" s="15"/>
      <c r="AF73" s="15"/>
      <c r="AG73" s="15"/>
      <c r="AH73" s="15"/>
      <c r="AI73" s="15"/>
      <c r="AJ73" s="15"/>
      <c r="AK73" s="15">
        <f>NPV($B$7,AK74:AK83)</f>
        <v>205.77069771108035</v>
      </c>
    </row>
    <row r="74" spans="1:37" ht="16.5" thickTop="1" thickBot="1" x14ac:dyDescent="0.3">
      <c r="A74" s="11">
        <v>2020</v>
      </c>
      <c r="B74" s="17">
        <f>SUMIF(Inputs!$D$25:$D$29,'Option 1C'!$A74,Inputs!E$25:E$29)</f>
        <v>0</v>
      </c>
      <c r="C74" s="16">
        <f>SUMIF(Inputs!$D$25:$D$29,'Option 1C'!$A74,Inputs!F$25:F$29)*$C$7</f>
        <v>0</v>
      </c>
      <c r="D74" s="16">
        <f>-PMT($B$7,Inputs!$C$3,C74,0,1)</f>
        <v>0</v>
      </c>
      <c r="E74" s="16">
        <f>Inputs!$C$4*D74</f>
        <v>0</v>
      </c>
      <c r="F74" s="16">
        <f>-PV($B$7,Inputs!$C$3-($A$22-$A74+1),D74+E74,0,1)</f>
        <v>0</v>
      </c>
      <c r="G74" s="16">
        <f>E74+D74</f>
        <v>0</v>
      </c>
      <c r="I74" s="11">
        <v>2020</v>
      </c>
      <c r="J74" s="17">
        <f>J59</f>
        <v>0</v>
      </c>
      <c r="K74" s="17">
        <f t="shared" ref="K74:N74" si="59">K59</f>
        <v>0</v>
      </c>
      <c r="L74" s="16">
        <f t="shared" si="59"/>
        <v>0</v>
      </c>
      <c r="M74" s="16">
        <f t="shared" si="59"/>
        <v>0</v>
      </c>
      <c r="N74" s="16">
        <f t="shared" si="59"/>
        <v>0</v>
      </c>
      <c r="O74" s="16">
        <f>L74+M74+N74</f>
        <v>0</v>
      </c>
      <c r="P74" s="16">
        <f>-PV($B$7,Inputs!$C$3-($A$22-$A74+1), AVERAGE('Option 1C'!$O$80:$O$82)*$B74/$B$53,0,1)</f>
        <v>0</v>
      </c>
      <c r="Q74" s="16">
        <f>O74</f>
        <v>0</v>
      </c>
      <c r="S74" s="11">
        <v>2020</v>
      </c>
      <c r="T74" s="17">
        <f>T59</f>
        <v>0</v>
      </c>
      <c r="U74" s="17">
        <f t="shared" ref="U74:X74" si="60">U59</f>
        <v>0</v>
      </c>
      <c r="V74" s="16">
        <f t="shared" si="60"/>
        <v>0</v>
      </c>
      <c r="W74" s="16">
        <f t="shared" si="60"/>
        <v>0</v>
      </c>
      <c r="X74" s="16">
        <f t="shared" si="60"/>
        <v>0</v>
      </c>
      <c r="Y74" s="16">
        <f>V74+W74+X74</f>
        <v>0</v>
      </c>
      <c r="Z74" s="16">
        <f>-PV($B$7,Inputs!$C$3-($A$22-$A74+1), AVERAGE('Option 1C'!$Y$80:$Y$82)*$B74/$B$53,0,1)</f>
        <v>0</v>
      </c>
      <c r="AA74" s="16">
        <f>Y74</f>
        <v>0</v>
      </c>
      <c r="AC74" s="11">
        <v>2020</v>
      </c>
      <c r="AD74" s="17">
        <f>AD59</f>
        <v>0</v>
      </c>
      <c r="AE74" s="17">
        <f t="shared" ref="AE74:AH74" si="61">AE59</f>
        <v>0</v>
      </c>
      <c r="AF74" s="16">
        <f t="shared" si="61"/>
        <v>0</v>
      </c>
      <c r="AG74" s="16">
        <f t="shared" si="61"/>
        <v>0</v>
      </c>
      <c r="AH74" s="16">
        <f t="shared" si="61"/>
        <v>0</v>
      </c>
      <c r="AI74" s="16">
        <f>AF74+AG74+AH74</f>
        <v>0</v>
      </c>
      <c r="AJ74" s="16">
        <f>-PV($B$7,Inputs!$C$3-($A$22-$A74+1), AVERAGE('Option 1C'!$AI$80:$AI$82)*$B74/$B$53,0,1)</f>
        <v>0</v>
      </c>
      <c r="AK74" s="16">
        <f>AI74</f>
        <v>0</v>
      </c>
    </row>
    <row r="75" spans="1:37" ht="16.5" thickTop="1" thickBot="1" x14ac:dyDescent="0.3">
      <c r="A75" s="11">
        <v>2021</v>
      </c>
      <c r="B75" s="17">
        <f>SUMIF(Inputs!$D$25:$D$29,'Option 1C'!$A75,Inputs!E$25:E$29)</f>
        <v>100</v>
      </c>
      <c r="C75" s="16">
        <f>SUMIF(Inputs!$D$25:$D$29,'Option 1C'!$A75,Inputs!F$25:F$29)*$C$7</f>
        <v>4.4799999999999995</v>
      </c>
      <c r="D75" s="16">
        <f>-PMT($B$7,Inputs!$C$3,C75,0,1)</f>
        <v>0.30704445610887876</v>
      </c>
      <c r="E75" s="16">
        <f>Inputs!$C$4*D75</f>
        <v>6.1408891221775754E-3</v>
      </c>
      <c r="F75" s="16">
        <f>-PV($B$7,Inputs!$C$3-($A$22-$A75+1),D75+E75,0,1)</f>
        <v>3.9975217431937335</v>
      </c>
      <c r="G75" s="16">
        <f>D75+E75+G74</f>
        <v>0.31318534523105634</v>
      </c>
      <c r="I75" s="11">
        <v>2021</v>
      </c>
      <c r="J75" s="17">
        <f t="shared" ref="J75:N82" si="62">J60</f>
        <v>58</v>
      </c>
      <c r="K75" s="17">
        <f t="shared" si="62"/>
        <v>9</v>
      </c>
      <c r="L75" s="16">
        <f t="shared" si="62"/>
        <v>0.84078725137157462</v>
      </c>
      <c r="M75" s="16">
        <f t="shared" si="62"/>
        <v>4.7245529299886811E-2</v>
      </c>
      <c r="N75" s="16">
        <f t="shared" si="62"/>
        <v>0</v>
      </c>
      <c r="O75" s="16">
        <f t="shared" ref="O75:O82" si="63">L75+M75+N75</f>
        <v>0.88803278067146141</v>
      </c>
      <c r="P75" s="16">
        <f>-PV($B$7,Inputs!$C$3-($A$22-$A75+1), AVERAGE('Option 1C'!$O$80:$O$82)*$B75/$B$53,0,1)</f>
        <v>19.39726074332809</v>
      </c>
      <c r="Q75" s="16">
        <f t="shared" ref="Q75:Q82" si="64">O75</f>
        <v>0.88803278067146141</v>
      </c>
      <c r="S75" s="11">
        <v>2021</v>
      </c>
      <c r="T75" s="17">
        <f t="shared" ref="T75:X82" si="65">T60</f>
        <v>51</v>
      </c>
      <c r="U75" s="17">
        <f t="shared" si="65"/>
        <v>8</v>
      </c>
      <c r="V75" s="16">
        <f t="shared" si="65"/>
        <v>0.73204675730030633</v>
      </c>
      <c r="W75" s="16">
        <f t="shared" si="65"/>
        <v>4.1080968451841039E-2</v>
      </c>
      <c r="X75" s="16">
        <f t="shared" si="65"/>
        <v>0</v>
      </c>
      <c r="Y75" s="16">
        <f t="shared" ref="Y75:Y82" si="66">V75+W75+X75</f>
        <v>0.77312772575214739</v>
      </c>
      <c r="Z75" s="16">
        <f>-PV($B$7,Inputs!$C$3-($A$22-$A75+1), AVERAGE('Option 1C'!$Y$80:$Y$82)*$B75/$B$53,0,1)</f>
        <v>9.1306365402131853</v>
      </c>
      <c r="AA75" s="16">
        <f t="shared" ref="AA75:AA82" si="67">Y75</f>
        <v>0.77312772575214739</v>
      </c>
      <c r="AC75" s="11">
        <v>2021</v>
      </c>
      <c r="AD75" s="17">
        <f t="shared" ref="AD75:AH82" si="68">AD60</f>
        <v>59</v>
      </c>
      <c r="AE75" s="17">
        <f t="shared" si="68"/>
        <v>8</v>
      </c>
      <c r="AF75" s="16">
        <f t="shared" si="68"/>
        <v>0.75139101523257368</v>
      </c>
      <c r="AG75" s="16">
        <f t="shared" si="68"/>
        <v>4.2687627270174895E-2</v>
      </c>
      <c r="AH75" s="16">
        <f t="shared" si="68"/>
        <v>0</v>
      </c>
      <c r="AI75" s="16">
        <f t="shared" ref="AI75:AI82" si="69">AF75+AG75+AH75</f>
        <v>0.79407864250274862</v>
      </c>
      <c r="AJ75" s="16">
        <f>-PV($B$7,Inputs!$C$3-($A$22-$A75+1), AVERAGE('Option 1C'!$AI$80:$AI$82)*$B75/$B$53,0,1)</f>
        <v>49.219953345607912</v>
      </c>
      <c r="AK75" s="16">
        <f t="shared" ref="AK75:AK82" si="70">AI75</f>
        <v>0.79407864250274862</v>
      </c>
    </row>
    <row r="76" spans="1:37" ht="16.5" thickTop="1" thickBot="1" x14ac:dyDescent="0.3">
      <c r="A76" s="11">
        <v>2022</v>
      </c>
      <c r="B76" s="17">
        <f>SUMIF(Inputs!$D$25:$D$29,'Option 1C'!$A76,Inputs!E$25:E$29)</f>
        <v>200</v>
      </c>
      <c r="C76" s="16">
        <f>SUMIF(Inputs!$D$25:$D$29,'Option 1C'!$A76,Inputs!F$25:F$29)*$C$7</f>
        <v>8.8899999999999988</v>
      </c>
      <c r="D76" s="16">
        <f>-PMT($B$7,Inputs!$C$3,C76,0,1)</f>
        <v>0.60929134259105622</v>
      </c>
      <c r="E76" s="16">
        <f>Inputs!$C$4*D76</f>
        <v>1.2185826851821124E-2</v>
      </c>
      <c r="F76" s="16">
        <f>-PV($B$7,Inputs!$C$3-($A$22-$A76+1),D76+E76,0,1)</f>
        <v>8.1050452912825595</v>
      </c>
      <c r="G76" s="16">
        <f t="shared" ref="G76:G82" si="71">D76+E76+G75</f>
        <v>0.93466251467393369</v>
      </c>
      <c r="I76" s="11">
        <v>2022</v>
      </c>
      <c r="J76" s="17">
        <f t="shared" si="62"/>
        <v>106</v>
      </c>
      <c r="K76" s="17">
        <f t="shared" si="62"/>
        <v>15</v>
      </c>
      <c r="L76" s="16">
        <f t="shared" si="62"/>
        <v>1.441215015936032</v>
      </c>
      <c r="M76" s="16">
        <f t="shared" si="62"/>
        <v>8.0576136590013225E-2</v>
      </c>
      <c r="N76" s="16">
        <f t="shared" si="62"/>
        <v>0</v>
      </c>
      <c r="O76" s="16">
        <f t="shared" si="63"/>
        <v>1.5217911525260452</v>
      </c>
      <c r="P76" s="16">
        <f>-PV($B$7,Inputs!$C$3-($A$22-$A76+1), AVERAGE('Option 1C'!$O$80:$O$82)*$B76/$B$53,0,1)</f>
        <v>39.637957150988363</v>
      </c>
      <c r="Q76" s="16">
        <f t="shared" si="64"/>
        <v>1.5217911525260452</v>
      </c>
      <c r="S76" s="11">
        <v>2022</v>
      </c>
      <c r="T76" s="17">
        <f t="shared" si="65"/>
        <v>82</v>
      </c>
      <c r="U76" s="17">
        <f t="shared" si="65"/>
        <v>12</v>
      </c>
      <c r="V76" s="16">
        <f t="shared" si="65"/>
        <v>1.119912682518694</v>
      </c>
      <c r="W76" s="16">
        <f t="shared" si="65"/>
        <v>6.2699243910133012E-2</v>
      </c>
      <c r="X76" s="16">
        <f t="shared" si="65"/>
        <v>0</v>
      </c>
      <c r="Y76" s="16">
        <f t="shared" si="66"/>
        <v>1.1826119264288271</v>
      </c>
      <c r="Z76" s="16">
        <f>-PV($B$7,Inputs!$C$3-($A$22-$A76+1), AVERAGE('Option 1C'!$Y$80:$Y$82)*$B76/$B$53,0,1)</f>
        <v>18.658293288484316</v>
      </c>
      <c r="AA76" s="16">
        <f t="shared" si="67"/>
        <v>1.1826119264288271</v>
      </c>
      <c r="AC76" s="11">
        <v>2022</v>
      </c>
      <c r="AD76" s="17">
        <f t="shared" si="68"/>
        <v>212</v>
      </c>
      <c r="AE76" s="17">
        <f t="shared" si="68"/>
        <v>31</v>
      </c>
      <c r="AF76" s="16">
        <f t="shared" si="68"/>
        <v>2.7590724937904874</v>
      </c>
      <c r="AG76" s="16">
        <f t="shared" si="68"/>
        <v>0.15406004185870559</v>
      </c>
      <c r="AH76" s="16">
        <f t="shared" si="68"/>
        <v>0</v>
      </c>
      <c r="AI76" s="16">
        <f t="shared" si="69"/>
        <v>2.9131325356491931</v>
      </c>
      <c r="AJ76" s="16">
        <f>-PV($B$7,Inputs!$C$3-($A$22-$A76+1), AVERAGE('Option 1C'!$AI$80:$AI$82)*$B76/$B$53,0,1)</f>
        <v>100.5800987831704</v>
      </c>
      <c r="AK76" s="16">
        <f t="shared" si="70"/>
        <v>2.9131325356491931</v>
      </c>
    </row>
    <row r="77" spans="1:37" ht="16.5" thickTop="1" thickBot="1" x14ac:dyDescent="0.3">
      <c r="A77" s="11">
        <v>2023</v>
      </c>
      <c r="B77" s="17">
        <f>SUMIF(Inputs!$D$25:$D$29,'Option 1C'!$A77,Inputs!E$25:E$29)</f>
        <v>200</v>
      </c>
      <c r="C77" s="16">
        <f>SUMIF(Inputs!$D$25:$D$29,'Option 1C'!$A77,Inputs!F$25:F$29)*$C$7</f>
        <v>8.8199999999999985</v>
      </c>
      <c r="D77" s="16">
        <f>-PMT($B$7,Inputs!$C$3,C77,0,1)</f>
        <v>0.60449377296435503</v>
      </c>
      <c r="E77" s="16">
        <f>Inputs!$C$4*D77</f>
        <v>1.2089875459287101E-2</v>
      </c>
      <c r="F77" s="16">
        <f>-PV($B$7,Inputs!$C$3-($A$22-$A77+1),D77+E77,0,1)</f>
        <v>8.2026459474995779</v>
      </c>
      <c r="G77" s="16">
        <f t="shared" si="71"/>
        <v>1.5512461630975758</v>
      </c>
      <c r="I77" s="11">
        <v>2023</v>
      </c>
      <c r="J77" s="17">
        <f t="shared" si="62"/>
        <v>177</v>
      </c>
      <c r="K77" s="17">
        <f t="shared" si="62"/>
        <v>25</v>
      </c>
      <c r="L77" s="16">
        <f t="shared" si="62"/>
        <v>2.5819923025773615</v>
      </c>
      <c r="M77" s="16">
        <f t="shared" si="62"/>
        <v>0.14316151312625741</v>
      </c>
      <c r="N77" s="16">
        <f t="shared" si="62"/>
        <v>0</v>
      </c>
      <c r="O77" s="16">
        <f t="shared" si="63"/>
        <v>2.725153815703619</v>
      </c>
      <c r="P77" s="16">
        <f>-PV($B$7,Inputs!$C$3-($A$22-$A77+1), AVERAGE('Option 1C'!$O$80:$O$82)*$B77/$B$53,0,1)</f>
        <v>40.43365117394324</v>
      </c>
      <c r="Q77" s="16">
        <f t="shared" si="64"/>
        <v>2.725153815703619</v>
      </c>
      <c r="S77" s="11">
        <v>2023</v>
      </c>
      <c r="T77" s="17">
        <f t="shared" si="65"/>
        <v>125</v>
      </c>
      <c r="U77" s="17">
        <f t="shared" si="65"/>
        <v>18</v>
      </c>
      <c r="V77" s="16">
        <f t="shared" si="65"/>
        <v>1.7969740937678456</v>
      </c>
      <c r="W77" s="16">
        <f t="shared" si="65"/>
        <v>9.9880772710510407E-2</v>
      </c>
      <c r="X77" s="16">
        <f t="shared" si="65"/>
        <v>0</v>
      </c>
      <c r="Y77" s="16">
        <f t="shared" si="66"/>
        <v>1.896854866478356</v>
      </c>
      <c r="Z77" s="16">
        <f>-PV($B$7,Inputs!$C$3-($A$22-$A77+1), AVERAGE('Option 1C'!$Y$80:$Y$82)*$B77/$B$53,0,1)</f>
        <v>19.032840654576717</v>
      </c>
      <c r="AA77" s="16">
        <f t="shared" si="67"/>
        <v>1.896854866478356</v>
      </c>
      <c r="AC77" s="11">
        <v>2023</v>
      </c>
      <c r="AD77" s="17">
        <f t="shared" si="68"/>
        <v>539</v>
      </c>
      <c r="AE77" s="17">
        <f t="shared" si="68"/>
        <v>76</v>
      </c>
      <c r="AF77" s="16">
        <f t="shared" si="68"/>
        <v>7.3530232022281705</v>
      </c>
      <c r="AG77" s="16">
        <f t="shared" si="68"/>
        <v>0.40135600836142743</v>
      </c>
      <c r="AH77" s="16">
        <f t="shared" si="68"/>
        <v>0</v>
      </c>
      <c r="AI77" s="16">
        <f t="shared" si="69"/>
        <v>7.7543792105895983</v>
      </c>
      <c r="AJ77" s="16">
        <f>-PV($B$7,Inputs!$C$3-($A$22-$A77+1), AVERAGE('Option 1C'!$AI$80:$AI$82)*$B77/$B$53,0,1)</f>
        <v>102.59914792652374</v>
      </c>
      <c r="AK77" s="16">
        <f t="shared" si="70"/>
        <v>7.7543792105895983</v>
      </c>
    </row>
    <row r="78" spans="1:37" ht="16.5" thickTop="1" thickBot="1" x14ac:dyDescent="0.3">
      <c r="A78" s="11">
        <v>2024</v>
      </c>
      <c r="B78" s="17">
        <f>SUMIF(Inputs!$D$25:$D$29,'Option 1C'!$A78,Inputs!E$25:E$29)</f>
        <v>0</v>
      </c>
      <c r="C78" s="16">
        <f>SUMIF(Inputs!$D$25:$D$29,'Option 1C'!$A78,Inputs!F$25:F$29)*$C$7</f>
        <v>0</v>
      </c>
      <c r="D78" s="16">
        <f>-PMT($B$7,Inputs!$C$3,C78,0,1)</f>
        <v>0</v>
      </c>
      <c r="E78" s="16">
        <f>Inputs!$C$4*D78</f>
        <v>0</v>
      </c>
      <c r="F78" s="16">
        <f>-PV($B$7,Inputs!$C$3-($A$22-$A78+1),D78+E78,0,1)</f>
        <v>0</v>
      </c>
      <c r="G78" s="16">
        <f t="shared" si="71"/>
        <v>1.5512461630975758</v>
      </c>
      <c r="I78" s="11">
        <v>2024</v>
      </c>
      <c r="J78" s="17">
        <f t="shared" si="62"/>
        <v>269</v>
      </c>
      <c r="K78" s="17">
        <f t="shared" si="62"/>
        <v>39</v>
      </c>
      <c r="L78" s="16">
        <f t="shared" si="62"/>
        <v>4.0257664778441296</v>
      </c>
      <c r="M78" s="16">
        <f t="shared" si="62"/>
        <v>0.22066359639578476</v>
      </c>
      <c r="N78" s="16">
        <f t="shared" si="62"/>
        <v>0</v>
      </c>
      <c r="O78" s="16">
        <f t="shared" si="63"/>
        <v>4.2464300742399139</v>
      </c>
      <c r="P78" s="16">
        <f>-PV($B$7,Inputs!$C$3-($A$22-$A78+1), AVERAGE('Option 1C'!$O$80:$O$82)*$B78/$B$53,0,1)</f>
        <v>0</v>
      </c>
      <c r="Q78" s="16">
        <f t="shared" si="64"/>
        <v>4.2464300742399139</v>
      </c>
      <c r="S78" s="11">
        <v>2024</v>
      </c>
      <c r="T78" s="17">
        <f t="shared" si="65"/>
        <v>200</v>
      </c>
      <c r="U78" s="17">
        <f t="shared" si="65"/>
        <v>29</v>
      </c>
      <c r="V78" s="16">
        <f t="shared" si="65"/>
        <v>2.9580341725595551</v>
      </c>
      <c r="W78" s="16">
        <f t="shared" si="65"/>
        <v>0.1626337771054949</v>
      </c>
      <c r="X78" s="16">
        <f t="shared" si="65"/>
        <v>0</v>
      </c>
      <c r="Y78" s="16">
        <f t="shared" si="66"/>
        <v>3.1206679496650502</v>
      </c>
      <c r="Z78" s="16">
        <f>-PV($B$7,Inputs!$C$3-($A$22-$A78+1), AVERAGE('Option 1C'!$Y$80:$Y$82)*$B78/$B$53,0,1)</f>
        <v>0</v>
      </c>
      <c r="AA78" s="16">
        <f t="shared" si="67"/>
        <v>3.1206679496650502</v>
      </c>
      <c r="AC78" s="11">
        <v>2024</v>
      </c>
      <c r="AD78" s="17">
        <f t="shared" si="68"/>
        <v>840</v>
      </c>
      <c r="AE78" s="17">
        <f t="shared" si="68"/>
        <v>119</v>
      </c>
      <c r="AF78" s="16">
        <f t="shared" si="68"/>
        <v>12.016650958263384</v>
      </c>
      <c r="AG78" s="16">
        <f t="shared" si="68"/>
        <v>0.63983509626096668</v>
      </c>
      <c r="AH78" s="16">
        <f t="shared" si="68"/>
        <v>0</v>
      </c>
      <c r="AI78" s="16">
        <f t="shared" si="69"/>
        <v>12.65648605452435</v>
      </c>
      <c r="AJ78" s="16">
        <f>-PV($B$7,Inputs!$C$3-($A$22-$A78+1), AVERAGE('Option 1C'!$AI$80:$AI$82)*$B78/$B$53,0,1)</f>
        <v>0</v>
      </c>
      <c r="AK78" s="16">
        <f t="shared" si="70"/>
        <v>12.65648605452435</v>
      </c>
    </row>
    <row r="79" spans="1:37" ht="16.5" thickTop="1" thickBot="1" x14ac:dyDescent="0.3">
      <c r="A79" s="11">
        <v>2025</v>
      </c>
      <c r="B79" s="17">
        <f>SUMIF(Inputs!$D$25:$D$29,'Option 1C'!$A79,Inputs!E$25:E$29)</f>
        <v>0</v>
      </c>
      <c r="C79" s="16">
        <f>SUMIF(Inputs!$D$25:$D$29,'Option 1C'!$A79,Inputs!F$25:F$29)*$C$7</f>
        <v>0</v>
      </c>
      <c r="D79" s="16">
        <f>-PMT($B$7,Inputs!$C$3,C79,0,1)</f>
        <v>0</v>
      </c>
      <c r="E79" s="16">
        <f>Inputs!$C$4*D79</f>
        <v>0</v>
      </c>
      <c r="F79" s="16">
        <f>-PV($B$7,Inputs!$C$3-($A$22-$A79+1),D79+E79,0,1)</f>
        <v>0</v>
      </c>
      <c r="G79" s="16">
        <f t="shared" si="71"/>
        <v>1.5512461630975758</v>
      </c>
      <c r="I79" s="11">
        <v>2025</v>
      </c>
      <c r="J79" s="17">
        <f t="shared" si="62"/>
        <v>287</v>
      </c>
      <c r="K79" s="17">
        <f t="shared" si="62"/>
        <v>41</v>
      </c>
      <c r="L79" s="16">
        <f t="shared" si="62"/>
        <v>4.3052673132293986</v>
      </c>
      <c r="M79" s="16">
        <f t="shared" si="62"/>
        <v>0.23231895690679805</v>
      </c>
      <c r="N79" s="16">
        <f t="shared" si="62"/>
        <v>0</v>
      </c>
      <c r="O79" s="16">
        <f t="shared" si="63"/>
        <v>4.5375862701361971</v>
      </c>
      <c r="P79" s="16">
        <f>-PV($B$7,Inputs!$C$3-($A$22-$A79+1), AVERAGE('Option 1C'!$O$80:$O$82)*$B79/$B$53,0,1)</f>
        <v>0</v>
      </c>
      <c r="Q79" s="16">
        <f t="shared" si="64"/>
        <v>4.5375862701361971</v>
      </c>
      <c r="S79" s="11">
        <v>2025</v>
      </c>
      <c r="T79" s="17">
        <f t="shared" si="65"/>
        <v>205</v>
      </c>
      <c r="U79" s="17">
        <f t="shared" si="65"/>
        <v>30</v>
      </c>
      <c r="V79" s="16">
        <f t="shared" si="65"/>
        <v>3.0464302641480354</v>
      </c>
      <c r="W79" s="16">
        <f t="shared" si="65"/>
        <v>0.16569245153687057</v>
      </c>
      <c r="X79" s="16">
        <f t="shared" si="65"/>
        <v>0</v>
      </c>
      <c r="Y79" s="16">
        <f t="shared" si="66"/>
        <v>3.2121227156849059</v>
      </c>
      <c r="Z79" s="16">
        <f>-PV($B$7,Inputs!$C$3-($A$22-$A79+1), AVERAGE('Option 1C'!$Y$80:$Y$82)*$B79/$B$53,0,1)</f>
        <v>0</v>
      </c>
      <c r="AA79" s="16">
        <f t="shared" si="67"/>
        <v>3.2121227156849059</v>
      </c>
      <c r="AC79" s="11">
        <v>2025</v>
      </c>
      <c r="AD79" s="17">
        <f t="shared" si="68"/>
        <v>919</v>
      </c>
      <c r="AE79" s="17">
        <f t="shared" si="68"/>
        <v>131</v>
      </c>
      <c r="AF79" s="16">
        <f t="shared" si="68"/>
        <v>13.271986899653626</v>
      </c>
      <c r="AG79" s="16">
        <f t="shared" si="68"/>
        <v>0.69963145414382666</v>
      </c>
      <c r="AH79" s="16">
        <f t="shared" si="68"/>
        <v>0</v>
      </c>
      <c r="AI79" s="16">
        <f t="shared" si="69"/>
        <v>13.971618353797453</v>
      </c>
      <c r="AJ79" s="16">
        <f>-PV($B$7,Inputs!$C$3-($A$22-$A79+1), AVERAGE('Option 1C'!$AI$80:$AI$82)*$B79/$B$53,0,1)</f>
        <v>0</v>
      </c>
      <c r="AK79" s="16">
        <f t="shared" si="70"/>
        <v>13.971618353797453</v>
      </c>
    </row>
    <row r="80" spans="1:37" ht="16.5" thickTop="1" thickBot="1" x14ac:dyDescent="0.3">
      <c r="A80" s="11">
        <v>2026</v>
      </c>
      <c r="B80" s="17">
        <f>SUMIF(Inputs!$D$25:$D$29,'Option 1C'!$A80,Inputs!E$25:E$29)</f>
        <v>0</v>
      </c>
      <c r="C80" s="16">
        <f>SUMIF(Inputs!$D$25:$D$29,'Option 1C'!$A80,Inputs!F$25:F$29)*$C$7</f>
        <v>0</v>
      </c>
      <c r="D80" s="16">
        <f>-PMT($B$7,Inputs!$C$3,C80,0,1)</f>
        <v>0</v>
      </c>
      <c r="E80" s="16">
        <f>Inputs!$C$4*D80</f>
        <v>0</v>
      </c>
      <c r="F80" s="16">
        <f>-PV($B$7,Inputs!$C$3-($A$22-$A80+1),D80+E80,0,1)</f>
        <v>0</v>
      </c>
      <c r="G80" s="16">
        <f t="shared" si="71"/>
        <v>1.5512461630975758</v>
      </c>
      <c r="I80" s="11">
        <v>2026</v>
      </c>
      <c r="J80" s="17">
        <f t="shared" si="62"/>
        <v>389</v>
      </c>
      <c r="K80" s="17">
        <f t="shared" si="62"/>
        <v>55</v>
      </c>
      <c r="L80" s="16">
        <f t="shared" si="62"/>
        <v>6.1603472502622409</v>
      </c>
      <c r="M80" s="16">
        <f t="shared" si="62"/>
        <v>0.3307534788074582</v>
      </c>
      <c r="N80" s="16">
        <f t="shared" si="62"/>
        <v>0</v>
      </c>
      <c r="O80" s="16">
        <f t="shared" si="63"/>
        <v>6.4911007290696991</v>
      </c>
      <c r="P80" s="16">
        <f>-PV($B$7,Inputs!$C$3-($A$22-$A80+1), AVERAGE('Option 1C'!$O$80:$O$82)*$B80/$B$53,0,1)</f>
        <v>0</v>
      </c>
      <c r="Q80" s="16">
        <f t="shared" si="64"/>
        <v>6.4911007290696991</v>
      </c>
      <c r="S80" s="11">
        <v>2026</v>
      </c>
      <c r="T80" s="17">
        <f t="shared" si="65"/>
        <v>232</v>
      </c>
      <c r="U80" s="17">
        <f t="shared" si="65"/>
        <v>33</v>
      </c>
      <c r="V80" s="16">
        <f t="shared" si="65"/>
        <v>3.6160160198133244</v>
      </c>
      <c r="W80" s="16">
        <f t="shared" si="65"/>
        <v>0.19588678022484635</v>
      </c>
      <c r="X80" s="16">
        <f t="shared" si="65"/>
        <v>0</v>
      </c>
      <c r="Y80" s="16">
        <f t="shared" si="66"/>
        <v>3.8119028000381707</v>
      </c>
      <c r="Z80" s="16">
        <f>-PV($B$7,Inputs!$C$3-($A$22-$A80+1), AVERAGE('Option 1C'!$Y$80:$Y$82)*$B80/$B$53,0,1)</f>
        <v>0</v>
      </c>
      <c r="AA80" s="16">
        <f t="shared" si="67"/>
        <v>3.8119028000381707</v>
      </c>
      <c r="AC80" s="11">
        <v>2026</v>
      </c>
      <c r="AD80" s="17">
        <f t="shared" si="68"/>
        <v>1185</v>
      </c>
      <c r="AE80" s="17">
        <f t="shared" si="68"/>
        <v>168</v>
      </c>
      <c r="AF80" s="16">
        <f t="shared" si="68"/>
        <v>17.149589579338038</v>
      </c>
      <c r="AG80" s="16">
        <f t="shared" si="68"/>
        <v>0.90031244880840744</v>
      </c>
      <c r="AH80" s="16">
        <f t="shared" si="68"/>
        <v>0</v>
      </c>
      <c r="AI80" s="16">
        <f t="shared" si="69"/>
        <v>18.049902028146445</v>
      </c>
      <c r="AJ80" s="16">
        <f>-PV($B$7,Inputs!$C$3-($A$22-$A80+1), AVERAGE('Option 1C'!$AI$80:$AI$82)*$B80/$B$53,0,1)</f>
        <v>0</v>
      </c>
      <c r="AK80" s="16">
        <f t="shared" si="70"/>
        <v>18.049902028146445</v>
      </c>
    </row>
    <row r="81" spans="1:37" ht="16.5" thickTop="1" thickBot="1" x14ac:dyDescent="0.3">
      <c r="A81" s="11">
        <v>2027</v>
      </c>
      <c r="B81" s="17">
        <f>SUMIF(Inputs!$D$25:$D$29,'Option 1C'!$A81,Inputs!E$25:E$29)</f>
        <v>0</v>
      </c>
      <c r="C81" s="16">
        <f>SUMIF(Inputs!$D$25:$D$29,'Option 1C'!$A81,Inputs!F$25:F$29)*$C$7</f>
        <v>0</v>
      </c>
      <c r="D81" s="16">
        <f>-PMT($B$7,Inputs!$C$3,C81,0,1)</f>
        <v>0</v>
      </c>
      <c r="E81" s="16">
        <f>Inputs!$C$4*D81</f>
        <v>0</v>
      </c>
      <c r="F81" s="16">
        <f>-PV($B$7,Inputs!$C$3-($A$22-$A81+1),D81+E81,0,1)</f>
        <v>0</v>
      </c>
      <c r="G81" s="16">
        <f t="shared" si="71"/>
        <v>1.5512461630975758</v>
      </c>
      <c r="I81" s="11">
        <v>2027</v>
      </c>
      <c r="J81" s="17">
        <f t="shared" si="62"/>
        <v>486</v>
      </c>
      <c r="K81" s="17">
        <f t="shared" si="62"/>
        <v>70</v>
      </c>
      <c r="L81" s="16">
        <f t="shared" si="62"/>
        <v>7.1430838617828254</v>
      </c>
      <c r="M81" s="16">
        <f t="shared" si="62"/>
        <v>0.38408871457077082</v>
      </c>
      <c r="N81" s="16">
        <f t="shared" si="62"/>
        <v>0</v>
      </c>
      <c r="O81" s="16">
        <f t="shared" si="63"/>
        <v>7.5271725763535962</v>
      </c>
      <c r="P81" s="16">
        <f>-PV($B$7,Inputs!$C$3-($A$22-$A81+1), AVERAGE('Option 1C'!$O$80:$O$82)*$B81/$B$53,0,1)</f>
        <v>0</v>
      </c>
      <c r="Q81" s="16">
        <f t="shared" si="64"/>
        <v>7.5271725763535962</v>
      </c>
      <c r="S81" s="11">
        <v>2027</v>
      </c>
      <c r="T81" s="17">
        <f t="shared" si="65"/>
        <v>225</v>
      </c>
      <c r="U81" s="17">
        <f t="shared" si="65"/>
        <v>32</v>
      </c>
      <c r="V81" s="16">
        <f t="shared" si="65"/>
        <v>3.2225240487206568</v>
      </c>
      <c r="W81" s="16">
        <f t="shared" si="65"/>
        <v>0.17557864740134604</v>
      </c>
      <c r="X81" s="16">
        <f t="shared" si="65"/>
        <v>0</v>
      </c>
      <c r="Y81" s="16">
        <f t="shared" si="66"/>
        <v>3.3981026961220029</v>
      </c>
      <c r="Z81" s="16">
        <f>-PV($B$7,Inputs!$C$3-($A$22-$A81+1), AVERAGE('Option 1C'!$Y$80:$Y$82)*$B81/$B$53,0,1)</f>
        <v>0</v>
      </c>
      <c r="AA81" s="16">
        <f t="shared" si="67"/>
        <v>3.3981026961220029</v>
      </c>
      <c r="AC81" s="11">
        <v>2027</v>
      </c>
      <c r="AD81" s="17">
        <f t="shared" si="68"/>
        <v>1411</v>
      </c>
      <c r="AE81" s="17">
        <f t="shared" si="68"/>
        <v>199</v>
      </c>
      <c r="AF81" s="16">
        <f t="shared" si="68"/>
        <v>18.008908628843251</v>
      </c>
      <c r="AG81" s="16">
        <f t="shared" si="68"/>
        <v>0.94925435506707789</v>
      </c>
      <c r="AH81" s="16">
        <f t="shared" si="68"/>
        <v>0</v>
      </c>
      <c r="AI81" s="16">
        <f t="shared" si="69"/>
        <v>18.958162983910331</v>
      </c>
      <c r="AJ81" s="16">
        <f>-PV($B$7,Inputs!$C$3-($A$22-$A81+1), AVERAGE('Option 1C'!$AI$80:$AI$82)*$B81/$B$53,0,1)</f>
        <v>0</v>
      </c>
      <c r="AK81" s="16">
        <f t="shared" si="70"/>
        <v>18.958162983910331</v>
      </c>
    </row>
    <row r="82" spans="1:37" ht="16.5" thickTop="1" thickBot="1" x14ac:dyDescent="0.3">
      <c r="A82" s="11">
        <v>2028</v>
      </c>
      <c r="B82" s="17">
        <f>SUMIF(Inputs!$D$25:$D$29,'Option 1C'!$A82,Inputs!E$25:E$29)</f>
        <v>0</v>
      </c>
      <c r="C82" s="16">
        <f>SUMIF(Inputs!$D$25:$D$29,'Option 1C'!$A82,Inputs!F$25:F$29)*$C$7</f>
        <v>0</v>
      </c>
      <c r="D82" s="16">
        <f>-PMT($B$7,Inputs!$C$3,C82,0,1)</f>
        <v>0</v>
      </c>
      <c r="E82" s="16">
        <f>Inputs!$C$4*D82</f>
        <v>0</v>
      </c>
      <c r="F82" s="16">
        <f>-PV($B$7,Inputs!$C$3-($A$22-$A82+1),D82+E82,0,1)</f>
        <v>0</v>
      </c>
      <c r="G82" s="16">
        <f t="shared" si="71"/>
        <v>1.5512461630975758</v>
      </c>
      <c r="I82" s="11">
        <v>2028</v>
      </c>
      <c r="J82" s="17">
        <f t="shared" si="62"/>
        <v>555</v>
      </c>
      <c r="K82" s="17">
        <f t="shared" si="62"/>
        <v>80</v>
      </c>
      <c r="L82" s="16">
        <f t="shared" si="62"/>
        <v>8.3298672441286215</v>
      </c>
      <c r="M82" s="16">
        <f t="shared" si="62"/>
        <v>0.44699926218023017</v>
      </c>
      <c r="N82" s="16">
        <f t="shared" si="62"/>
        <v>0</v>
      </c>
      <c r="O82" s="16">
        <f t="shared" si="63"/>
        <v>8.7768665063088509</v>
      </c>
      <c r="P82" s="16">
        <f>-PV($B$7,Inputs!$C$3-($A$22-$A82+1), AVERAGE('Option 1C'!$O$80:$O$82)*$B82/$B$53,0,1)</f>
        <v>0</v>
      </c>
      <c r="Q82" s="16">
        <f t="shared" si="64"/>
        <v>8.7768665063088509</v>
      </c>
      <c r="S82" s="11">
        <v>2028</v>
      </c>
      <c r="T82" s="17">
        <f t="shared" si="65"/>
        <v>228</v>
      </c>
      <c r="U82" s="17">
        <f t="shared" si="65"/>
        <v>32</v>
      </c>
      <c r="V82" s="16">
        <f t="shared" si="65"/>
        <v>3.3381315978855644</v>
      </c>
      <c r="W82" s="16">
        <f t="shared" si="65"/>
        <v>0.18194171751325772</v>
      </c>
      <c r="X82" s="16">
        <f t="shared" si="65"/>
        <v>0</v>
      </c>
      <c r="Y82" s="16">
        <f t="shared" si="66"/>
        <v>3.5200733153988222</v>
      </c>
      <c r="Z82" s="16">
        <f>-PV($B$7,Inputs!$C$3-($A$22-$A82+1), AVERAGE('Option 1C'!$Y$80:$Y$82)*$B82/$B$53,0,1)</f>
        <v>0</v>
      </c>
      <c r="AA82" s="16">
        <f t="shared" si="67"/>
        <v>3.5200733153988222</v>
      </c>
      <c r="AC82" s="11">
        <v>2028</v>
      </c>
      <c r="AD82" s="17">
        <f t="shared" si="68"/>
        <v>1549</v>
      </c>
      <c r="AE82" s="17">
        <f t="shared" si="68"/>
        <v>219</v>
      </c>
      <c r="AF82" s="16">
        <f t="shared" si="68"/>
        <v>19.794248006189633</v>
      </c>
      <c r="AG82" s="16">
        <f t="shared" si="68"/>
        <v>1.039654096928972</v>
      </c>
      <c r="AH82" s="16">
        <f t="shared" si="68"/>
        <v>0</v>
      </c>
      <c r="AI82" s="16">
        <f t="shared" si="69"/>
        <v>20.833902103118604</v>
      </c>
      <c r="AJ82" s="16">
        <f>-PV($B$7,Inputs!$C$3-($A$22-$A82+1), AVERAGE('Option 1C'!$AI$80:$AI$82)*$B82/$B$53,0,1)</f>
        <v>0</v>
      </c>
      <c r="AK82" s="16">
        <f t="shared" si="70"/>
        <v>20.833902103118604</v>
      </c>
    </row>
    <row r="83" spans="1:37" ht="16.5" thickTop="1" thickBot="1" x14ac:dyDescent="0.3">
      <c r="A83" s="11" t="s">
        <v>42</v>
      </c>
      <c r="B83" s="17">
        <f>SUM(B74:B82)</f>
        <v>500</v>
      </c>
      <c r="C83" s="16">
        <f>SUM(C74:C82)</f>
        <v>22.189999999999998</v>
      </c>
      <c r="D83" s="16">
        <f>SUM(D74:D82)</f>
        <v>1.5208295716642901</v>
      </c>
      <c r="E83" s="16">
        <f>SUM(E74:E82)</f>
        <v>3.0416591433285803E-2</v>
      </c>
      <c r="F83" s="16">
        <f>SUM(F74:F82)</f>
        <v>20.30521298197587</v>
      </c>
      <c r="G83" s="16">
        <f>F83</f>
        <v>20.30521298197587</v>
      </c>
      <c r="I83" s="11" t="s">
        <v>42</v>
      </c>
      <c r="J83" s="17">
        <f t="shared" ref="J83:P83" si="72">SUM(J74:J82)</f>
        <v>2327</v>
      </c>
      <c r="K83" s="17">
        <f t="shared" si="72"/>
        <v>334</v>
      </c>
      <c r="L83" s="17">
        <f t="shared" si="72"/>
        <v>34.828326717132185</v>
      </c>
      <c r="M83" s="17">
        <f t="shared" si="72"/>
        <v>1.8858071878771994</v>
      </c>
      <c r="N83" s="17">
        <f t="shared" si="72"/>
        <v>0</v>
      </c>
      <c r="O83" s="17">
        <f t="shared" si="72"/>
        <v>36.714133905009383</v>
      </c>
      <c r="P83" s="16">
        <f t="shared" si="72"/>
        <v>99.468869068259693</v>
      </c>
      <c r="Q83" s="16">
        <f>P83</f>
        <v>99.468869068259693</v>
      </c>
      <c r="S83" s="11"/>
      <c r="T83" s="17">
        <f t="shared" ref="T83:Z83" si="73">SUM(T74:T82)</f>
        <v>1348</v>
      </c>
      <c r="U83" s="17">
        <f t="shared" si="73"/>
        <v>194</v>
      </c>
      <c r="V83" s="17">
        <f t="shared" si="73"/>
        <v>19.830069636713983</v>
      </c>
      <c r="W83" s="17">
        <f t="shared" si="73"/>
        <v>1.0853943588543</v>
      </c>
      <c r="X83" s="17">
        <f t="shared" si="73"/>
        <v>0</v>
      </c>
      <c r="Y83" s="17">
        <f t="shared" si="73"/>
        <v>20.915463995568281</v>
      </c>
      <c r="Z83" s="16">
        <f t="shared" si="73"/>
        <v>46.821770483274221</v>
      </c>
      <c r="AA83" s="16">
        <f>Z83</f>
        <v>46.821770483274221</v>
      </c>
      <c r="AC83" s="11"/>
      <c r="AD83" s="17">
        <f t="shared" ref="AD83:AJ83" si="74">SUM(AD74:AD82)</f>
        <v>6714</v>
      </c>
      <c r="AE83" s="17">
        <f t="shared" si="74"/>
        <v>951</v>
      </c>
      <c r="AF83" s="17">
        <f t="shared" si="74"/>
        <v>91.104870783539155</v>
      </c>
      <c r="AG83" s="17">
        <f t="shared" si="74"/>
        <v>4.8267911286995586</v>
      </c>
      <c r="AH83" s="17">
        <f t="shared" si="74"/>
        <v>0</v>
      </c>
      <c r="AI83" s="17">
        <f t="shared" si="74"/>
        <v>95.931661912238724</v>
      </c>
      <c r="AJ83" s="16">
        <f t="shared" si="74"/>
        <v>252.39920005530206</v>
      </c>
      <c r="AK83" s="16">
        <f>AJ83</f>
        <v>252.39920005530206</v>
      </c>
    </row>
    <row r="84" spans="1:3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0ED8-5B7B-40E9-9991-DF67B60E0A00}">
  <dimension ref="A1:AK84"/>
  <sheetViews>
    <sheetView workbookViewId="0"/>
  </sheetViews>
  <sheetFormatPr defaultRowHeight="15" x14ac:dyDescent="0.25"/>
  <cols>
    <col min="1" max="1" width="11.5703125" customWidth="1"/>
    <col min="2" max="2" width="11" bestFit="1" customWidth="1"/>
    <col min="3" max="3" width="9.42578125" bestFit="1" customWidth="1"/>
    <col min="9" max="17" width="10.5703125" customWidth="1"/>
  </cols>
  <sheetData>
    <row r="1" spans="1:37" ht="46.5" thickTop="1" thickBot="1" x14ac:dyDescent="0.3">
      <c r="D1" s="10" t="s">
        <v>35</v>
      </c>
      <c r="E1" s="10" t="s">
        <v>73</v>
      </c>
      <c r="F1" s="10" t="s">
        <v>36</v>
      </c>
      <c r="G1" s="10" t="s">
        <v>36</v>
      </c>
      <c r="H1" s="10" t="s">
        <v>36</v>
      </c>
      <c r="I1" s="10" t="s">
        <v>36</v>
      </c>
      <c r="J1" s="10" t="s">
        <v>36</v>
      </c>
      <c r="K1" s="10" t="s">
        <v>36</v>
      </c>
    </row>
    <row r="2" spans="1:37" ht="46.5" customHeight="1" thickTop="1" thickBot="1" x14ac:dyDescent="0.3">
      <c r="A2" s="10" t="s">
        <v>29</v>
      </c>
      <c r="B2" s="10" t="s">
        <v>1</v>
      </c>
      <c r="C2" s="10" t="s">
        <v>6</v>
      </c>
      <c r="D2" s="10" t="s">
        <v>37</v>
      </c>
      <c r="E2" s="10" t="s">
        <v>74</v>
      </c>
      <c r="F2" s="10" t="s">
        <v>12</v>
      </c>
      <c r="G2" s="10" t="s">
        <v>13</v>
      </c>
      <c r="H2" s="10" t="s">
        <v>14</v>
      </c>
      <c r="I2" s="10" t="s">
        <v>9</v>
      </c>
      <c r="J2" s="10" t="s">
        <v>10</v>
      </c>
      <c r="K2" s="10" t="s">
        <v>11</v>
      </c>
    </row>
    <row r="3" spans="1:37" ht="46.5" customHeight="1" thickTop="1" thickBot="1" x14ac:dyDescent="0.3">
      <c r="A3" s="11" t="s">
        <v>30</v>
      </c>
      <c r="B3" s="12">
        <f>Inputs!C2</f>
        <v>0.06</v>
      </c>
      <c r="C3" s="13">
        <v>1</v>
      </c>
      <c r="D3" s="16">
        <f>SUM(C23)</f>
        <v>38.800000000000004</v>
      </c>
      <c r="E3" s="16">
        <f>G13</f>
        <v>32.277956400644413</v>
      </c>
      <c r="F3" s="16">
        <f>Q13-G13</f>
        <v>51.373424539769033</v>
      </c>
      <c r="G3" s="16">
        <f>AA13-G13</f>
        <v>10.799698636600517</v>
      </c>
      <c r="H3" s="16">
        <f>AK13-E3</f>
        <v>185.22263261749254</v>
      </c>
      <c r="I3" s="15">
        <f>$F3*Inputs!$C$12+$G3*Inputs!$C$13+$H3*Inputs!$C$14</f>
        <v>74.692295083407771</v>
      </c>
      <c r="J3" s="25">
        <f>$F3*Inputs!$D$12+$G3*Inputs!$D$13+$H3*Inputs!$D$14</f>
        <v>64.548863607615658</v>
      </c>
      <c r="K3" s="25">
        <f>$F3*Inputs!$E$12+$G3*Inputs!$E$13+$H3*Inputs!$E$14</f>
        <v>108.15459710283865</v>
      </c>
      <c r="M3" s="18"/>
      <c r="N3" s="22"/>
      <c r="O3" s="22"/>
      <c r="Q3" s="22"/>
      <c r="AF3" s="19"/>
      <c r="AG3" s="19"/>
    </row>
    <row r="4" spans="1:37" ht="46.5" customHeight="1" thickTop="1" thickBot="1" x14ac:dyDescent="0.3">
      <c r="A4" s="11" t="s">
        <v>31</v>
      </c>
      <c r="B4" s="12">
        <f>Inputs!D8</f>
        <v>8.5000000000000006E-2</v>
      </c>
      <c r="C4" s="13">
        <f>C3</f>
        <v>1</v>
      </c>
      <c r="D4" s="16">
        <f>D3</f>
        <v>38.800000000000004</v>
      </c>
      <c r="E4" s="16">
        <f>G28</f>
        <v>29.7769672761513</v>
      </c>
      <c r="F4" s="16">
        <f>Q28-G28</f>
        <v>30.160212038123543</v>
      </c>
      <c r="G4" s="16">
        <f>AA28-G28</f>
        <v>1.6461490916772057</v>
      </c>
      <c r="H4" s="16">
        <f>AK28-G28</f>
        <v>126.33631048136594</v>
      </c>
      <c r="I4" s="25">
        <f>$F4*Inputs!$C$12+$G4*Inputs!$C$13+$H4*Inputs!$C$14</f>
        <v>47.075720912322559</v>
      </c>
      <c r="J4" s="25">
        <f>$F4*Inputs!$D$12+$G4*Inputs!$D$13+$H4*Inputs!$D$14</f>
        <v>39.947205175710977</v>
      </c>
      <c r="K4" s="25">
        <f>$F4*Inputs!$E$12+$G4*Inputs!$E$13+$H4*Inputs!$E$14</f>
        <v>71.119745523133162</v>
      </c>
      <c r="AF4" s="19"/>
      <c r="AG4" s="19"/>
    </row>
    <row r="5" spans="1:37" ht="46.5" customHeight="1" thickTop="1" thickBot="1" x14ac:dyDescent="0.3">
      <c r="A5" s="11" t="s">
        <v>32</v>
      </c>
      <c r="B5" s="12">
        <f>Inputs!C8</f>
        <v>3.5000000000000003E-2</v>
      </c>
      <c r="C5" s="13">
        <f>C4</f>
        <v>1</v>
      </c>
      <c r="D5" s="16">
        <f>D4</f>
        <v>38.800000000000004</v>
      </c>
      <c r="E5" s="16">
        <f>G43</f>
        <v>35.075068845986905</v>
      </c>
      <c r="F5" s="16">
        <f>Q43-G43</f>
        <v>86.717872807506382</v>
      </c>
      <c r="G5" s="16">
        <f>AA43-G43</f>
        <v>26.61297152420299</v>
      </c>
      <c r="H5" s="16">
        <f>AK43-G43</f>
        <v>280.99580177986019</v>
      </c>
      <c r="I5" s="25">
        <f>$F5*Inputs!$C$12+$G5*Inputs!$C$13+$H5*Inputs!$C$14</f>
        <v>120.26112972976898</v>
      </c>
      <c r="J5" s="25">
        <f>$F5*Inputs!$D$12+$G5*Inputs!$D$13+$H5*Inputs!$D$14</f>
        <v>105.23490440894314</v>
      </c>
      <c r="K5" s="25">
        <f>$F5*Inputs!$E$12+$G5*Inputs!$E$13+$H5*Inputs!$E$14</f>
        <v>168.83061197285744</v>
      </c>
      <c r="AF5" s="19"/>
      <c r="AG5" s="19"/>
    </row>
    <row r="6" spans="1:37" ht="46.5" customHeight="1" thickTop="1" thickBot="1" x14ac:dyDescent="0.3">
      <c r="A6" s="11" t="s">
        <v>33</v>
      </c>
      <c r="B6" s="12">
        <f>B3</f>
        <v>0.06</v>
      </c>
      <c r="C6" s="13">
        <f>Inputs!D7</f>
        <v>1.3</v>
      </c>
      <c r="D6" s="16">
        <f t="shared" ref="D6:D7" si="0">D5</f>
        <v>38.800000000000004</v>
      </c>
      <c r="E6" s="16">
        <f>G58</f>
        <v>41.961343320837742</v>
      </c>
      <c r="F6" s="16">
        <f>Q58-G58</f>
        <v>41.690037619575705</v>
      </c>
      <c r="G6" s="16">
        <f>AA58-G58</f>
        <v>1.1163117164071892</v>
      </c>
      <c r="H6" s="16">
        <f>AK58-G58</f>
        <v>175.53924569729924</v>
      </c>
      <c r="I6" s="25">
        <f>$F6*Inputs!$C$12+$G6*Inputs!$C$13+$H6*Inputs!$C$14</f>
        <v>65.008908163214457</v>
      </c>
      <c r="J6" s="25">
        <f>$F6*Inputs!$D$12+$G6*Inputs!$D$13+$H6*Inputs!$D$14</f>
        <v>54.86547668742233</v>
      </c>
      <c r="K6" s="25">
        <f>$F6*Inputs!$E$12+$G6*Inputs!$E$13+$H6*Inputs!$E$14</f>
        <v>98.471210182645336</v>
      </c>
      <c r="AF6" s="19"/>
      <c r="AG6" s="19"/>
    </row>
    <row r="7" spans="1:37" ht="46.5" customHeight="1" thickTop="1" thickBot="1" x14ac:dyDescent="0.3">
      <c r="A7" s="11" t="s">
        <v>34</v>
      </c>
      <c r="B7" s="12">
        <f>B3</f>
        <v>0.06</v>
      </c>
      <c r="C7" s="13">
        <f>Inputs!C7</f>
        <v>0.7</v>
      </c>
      <c r="D7" s="16">
        <f t="shared" si="0"/>
        <v>38.800000000000004</v>
      </c>
      <c r="E7" s="16">
        <f>G73</f>
        <v>22.594569480451085</v>
      </c>
      <c r="F7" s="16">
        <f>Q73-G73</f>
        <v>61.056811459962361</v>
      </c>
      <c r="G7" s="16">
        <f>AA73-G73</f>
        <v>20.483085556793846</v>
      </c>
      <c r="H7" s="16">
        <f>AK73-G73</f>
        <v>194.90601953768589</v>
      </c>
      <c r="I7" s="25">
        <f>$F7*Inputs!$C$12+$G7*Inputs!$C$13+$H7*Inputs!$C$14</f>
        <v>84.375682003601113</v>
      </c>
      <c r="J7" s="25">
        <f>$F7*Inputs!$D$12+$G7*Inputs!$D$13+$H7*Inputs!$D$14</f>
        <v>74.232250527808986</v>
      </c>
      <c r="K7" s="25">
        <f>$F7*Inputs!$E$12+$G7*Inputs!$E$13+$H7*Inputs!$E$14</f>
        <v>117.83798402303199</v>
      </c>
      <c r="AF7" s="19"/>
      <c r="AG7" s="19"/>
    </row>
    <row r="8" spans="1:37" ht="15.75" thickTop="1" x14ac:dyDescent="0.25"/>
    <row r="9" spans="1:37" ht="15.75" thickBot="1" x14ac:dyDescent="0.3">
      <c r="AA9" s="18"/>
      <c r="AB9" s="19"/>
    </row>
    <row r="10" spans="1:37" ht="16.5" thickTop="1" thickBot="1" x14ac:dyDescent="0.3">
      <c r="A10" s="1" t="s">
        <v>30</v>
      </c>
      <c r="AA10" s="19"/>
      <c r="AK10" s="19"/>
    </row>
    <row r="11" spans="1:37" ht="31.5" thickTop="1" thickBot="1" x14ac:dyDescent="0.3">
      <c r="I11" s="1" t="s">
        <v>38</v>
      </c>
      <c r="J11" s="1" t="s">
        <v>12</v>
      </c>
      <c r="L11" s="14"/>
      <c r="M11" s="14"/>
      <c r="S11" s="1" t="s">
        <v>38</v>
      </c>
      <c r="T11" s="1" t="s">
        <v>39</v>
      </c>
      <c r="V11" s="14"/>
      <c r="W11" s="14"/>
      <c r="AA11" s="19"/>
      <c r="AC11" s="1" t="s">
        <v>38</v>
      </c>
      <c r="AD11" s="1" t="s">
        <v>40</v>
      </c>
      <c r="AF11" s="14"/>
      <c r="AG11" s="14"/>
      <c r="AK11" s="19"/>
    </row>
    <row r="12" spans="1:37" ht="64.5" customHeight="1" thickTop="1" thickBot="1" x14ac:dyDescent="0.3">
      <c r="A12" s="1" t="s">
        <v>41</v>
      </c>
      <c r="B12" s="1" t="s">
        <v>44</v>
      </c>
      <c r="C12" s="1" t="s">
        <v>45</v>
      </c>
      <c r="D12" s="1" t="s">
        <v>54</v>
      </c>
      <c r="E12" s="1" t="s">
        <v>46</v>
      </c>
      <c r="F12" s="1" t="s">
        <v>47</v>
      </c>
      <c r="G12" s="1" t="s">
        <v>48</v>
      </c>
      <c r="I12" s="1" t="s">
        <v>38</v>
      </c>
      <c r="J12" s="10" t="s">
        <v>56</v>
      </c>
      <c r="K12" s="10" t="s">
        <v>57</v>
      </c>
      <c r="L12" s="10" t="s">
        <v>49</v>
      </c>
      <c r="M12" s="10" t="s">
        <v>50</v>
      </c>
      <c r="N12" s="1" t="s">
        <v>72</v>
      </c>
      <c r="O12" s="1" t="s">
        <v>51</v>
      </c>
      <c r="P12" s="1" t="s">
        <v>52</v>
      </c>
      <c r="Q12" s="1" t="s">
        <v>53</v>
      </c>
      <c r="S12" s="1" t="s">
        <v>38</v>
      </c>
      <c r="T12" s="10" t="s">
        <v>56</v>
      </c>
      <c r="U12" s="10" t="s">
        <v>57</v>
      </c>
      <c r="V12" s="10" t="s">
        <v>49</v>
      </c>
      <c r="W12" s="10" t="s">
        <v>50</v>
      </c>
      <c r="X12" s="1" t="s">
        <v>72</v>
      </c>
      <c r="Y12" s="1" t="s">
        <v>51</v>
      </c>
      <c r="Z12" s="1" t="s">
        <v>52</v>
      </c>
      <c r="AA12" s="1" t="s">
        <v>53</v>
      </c>
      <c r="AC12" s="1" t="s">
        <v>38</v>
      </c>
      <c r="AD12" s="10" t="s">
        <v>56</v>
      </c>
      <c r="AE12" s="10" t="s">
        <v>57</v>
      </c>
      <c r="AF12" s="10" t="s">
        <v>49</v>
      </c>
      <c r="AG12" s="10" t="s">
        <v>50</v>
      </c>
      <c r="AH12" s="1" t="s">
        <v>72</v>
      </c>
      <c r="AI12" s="1" t="s">
        <v>51</v>
      </c>
      <c r="AJ12" s="1" t="s">
        <v>52</v>
      </c>
      <c r="AK12" s="1" t="s">
        <v>53</v>
      </c>
    </row>
    <row r="13" spans="1:37" ht="16.5" thickTop="1" thickBot="1" x14ac:dyDescent="0.3">
      <c r="A13" s="11" t="s">
        <v>43</v>
      </c>
      <c r="B13" s="15"/>
      <c r="C13" s="15"/>
      <c r="D13" s="15"/>
      <c r="E13" s="15"/>
      <c r="F13" s="15"/>
      <c r="G13" s="15">
        <f>NPV($B$3,G14:G23)</f>
        <v>32.277956400644413</v>
      </c>
      <c r="I13" s="11" t="s">
        <v>43</v>
      </c>
      <c r="J13" s="15"/>
      <c r="K13" s="15"/>
      <c r="L13" s="15"/>
      <c r="M13" s="15"/>
      <c r="N13" s="15"/>
      <c r="O13" s="15"/>
      <c r="P13" s="15"/>
      <c r="Q13" s="15">
        <f>NPV($B$3,Q14:Q23)</f>
        <v>83.651380940413446</v>
      </c>
      <c r="S13" s="11" t="s">
        <v>43</v>
      </c>
      <c r="T13" s="15"/>
      <c r="U13" s="15"/>
      <c r="V13" s="15"/>
      <c r="W13" s="15"/>
      <c r="X13" s="15"/>
      <c r="Y13" s="15"/>
      <c r="Z13" s="15"/>
      <c r="AA13" s="15">
        <f>NPV($B$3,AA14:AA23)</f>
        <v>43.077655037244931</v>
      </c>
      <c r="AC13" s="11" t="s">
        <v>43</v>
      </c>
      <c r="AD13" s="15"/>
      <c r="AE13" s="15"/>
      <c r="AF13" s="15"/>
      <c r="AG13" s="15"/>
      <c r="AH13" s="15"/>
      <c r="AI13" s="15"/>
      <c r="AJ13" s="15"/>
      <c r="AK13" s="15">
        <f>NPV($B$3,AK14:AK23)</f>
        <v>217.50058901813696</v>
      </c>
    </row>
    <row r="14" spans="1:37" ht="16.5" thickTop="1" thickBot="1" x14ac:dyDescent="0.3">
      <c r="A14" s="11">
        <v>2020</v>
      </c>
      <c r="B14" s="17">
        <f>SUMIF(Inputs!$D$30:$D$35,'Option 1D'!$A14,Inputs!E$30:E$35)</f>
        <v>0</v>
      </c>
      <c r="C14" s="16">
        <f>SUMIF(Inputs!$D$30:$D$35,'Option 1D'!$A14,Inputs!F$30:F$35)*$C$3</f>
        <v>0</v>
      </c>
      <c r="D14" s="16">
        <f>-PMT($B$3,Inputs!$C$3,C14,0,1)</f>
        <v>0</v>
      </c>
      <c r="E14" s="16">
        <f>Inputs!$C$4*D14</f>
        <v>0</v>
      </c>
      <c r="F14" s="16">
        <f>-PV($B$3,Inputs!$C$3-($A$22-$A14+1),D14+E14,0,1)</f>
        <v>0</v>
      </c>
      <c r="G14" s="16">
        <f>E14+D14</f>
        <v>0</v>
      </c>
      <c r="I14" s="11">
        <v>2020</v>
      </c>
      <c r="J14" s="17">
        <v>0</v>
      </c>
      <c r="K14" s="17">
        <v>0</v>
      </c>
      <c r="L14" s="16">
        <v>0</v>
      </c>
      <c r="M14" s="16">
        <v>0</v>
      </c>
      <c r="N14" s="16">
        <v>0</v>
      </c>
      <c r="O14" s="16">
        <f>L14+M14+N14</f>
        <v>0</v>
      </c>
      <c r="P14" s="16">
        <f>-PV($B$3,Inputs!$C$3-($A$22-$A14+1), AVERAGE('Option 1D'!$O$20:$O$22)*$B14/$B$23,0,1)</f>
        <v>0</v>
      </c>
      <c r="Q14" s="16">
        <f>O14</f>
        <v>0</v>
      </c>
      <c r="S14" s="11">
        <v>2020</v>
      </c>
      <c r="T14" s="17">
        <v>0</v>
      </c>
      <c r="U14" s="17">
        <v>0</v>
      </c>
      <c r="V14" s="16">
        <v>0</v>
      </c>
      <c r="W14" s="16">
        <v>0</v>
      </c>
      <c r="X14" s="16">
        <v>0</v>
      </c>
      <c r="Y14" s="16">
        <f>V14+W14+X14</f>
        <v>0</v>
      </c>
      <c r="Z14" s="16">
        <f>-PV($B$3,Inputs!$C$3-($A$22-$A14+1), AVERAGE('Option 1D'!$Y$20:$Y$22)*$B14/$B$23,0,1)</f>
        <v>0</v>
      </c>
      <c r="AA14" s="16">
        <f>Y14</f>
        <v>0</v>
      </c>
      <c r="AC14" s="11">
        <v>2020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f>AF14+AG14+AH14</f>
        <v>0</v>
      </c>
      <c r="AJ14" s="16">
        <f>-PV($B$3,Inputs!$C$3-($A$22-$A14+1), AVERAGE('Option 1D'!$AI$20:$AI$22)*$B14/$B$23,0,1)</f>
        <v>0</v>
      </c>
      <c r="AK14" s="16">
        <f>AI14</f>
        <v>0</v>
      </c>
    </row>
    <row r="15" spans="1:37" ht="16.5" thickTop="1" thickBot="1" x14ac:dyDescent="0.3">
      <c r="A15" s="11">
        <v>2021</v>
      </c>
      <c r="B15" s="17">
        <f>SUMIF(Inputs!$D$30:$D$35,'Option 1D'!$A15,Inputs!E$30:E$35)</f>
        <v>100</v>
      </c>
      <c r="C15" s="16">
        <f>SUMIF(Inputs!$D$30:$D$35,'Option 1D'!$A15,Inputs!F$30:F$35)*$C$3</f>
        <v>6.4</v>
      </c>
      <c r="D15" s="16">
        <f>-PMT($B$3,Inputs!$C$3,C15,0,1)</f>
        <v>0.43863493729839831</v>
      </c>
      <c r="E15" s="16">
        <f>Inputs!$C$4*D15</f>
        <v>8.7726987459679669E-3</v>
      </c>
      <c r="F15" s="16">
        <f>-PV($B$3,Inputs!$C$3-($A$22-$A15+1),D15+E15,0,1)</f>
        <v>5.7107453474196204</v>
      </c>
      <c r="G15" s="16">
        <f>D15+E15+G14</f>
        <v>0.44740763604436629</v>
      </c>
      <c r="I15" s="11">
        <v>2021</v>
      </c>
      <c r="J15" s="17">
        <v>58</v>
      </c>
      <c r="K15" s="17">
        <v>9</v>
      </c>
      <c r="L15" s="16">
        <v>0.84078725137157462</v>
      </c>
      <c r="M15" s="16">
        <v>4.7245529299886811E-2</v>
      </c>
      <c r="N15" s="16">
        <v>0</v>
      </c>
      <c r="O15" s="16">
        <f t="shared" ref="O15:O22" si="1">L15+M15+N15</f>
        <v>0.88803278067146141</v>
      </c>
      <c r="P15" s="16">
        <f>-PV($B$3,Inputs!$C$3-($A$22-$A15+1), AVERAGE('Option 1D'!$O$20:$O$22)*$B15/$B$23,0,1)</f>
        <v>16.825271622619958</v>
      </c>
      <c r="Q15" s="16">
        <f t="shared" ref="Q15:Q22" si="2">O15</f>
        <v>0.88803278067146141</v>
      </c>
      <c r="S15" s="11">
        <v>2021</v>
      </c>
      <c r="T15" s="17">
        <v>51</v>
      </c>
      <c r="U15" s="17">
        <v>8</v>
      </c>
      <c r="V15" s="16">
        <v>0.73204675730030633</v>
      </c>
      <c r="W15" s="16">
        <v>4.1080968451841039E-2</v>
      </c>
      <c r="X15" s="16">
        <v>0</v>
      </c>
      <c r="Y15" s="16">
        <f t="shared" ref="Y15:Y22" si="3">V15+W15+X15</f>
        <v>0.77312772575214739</v>
      </c>
      <c r="Z15" s="16">
        <f>-PV($B$3,Inputs!$C$3-($A$22-$A15+1), AVERAGE('Option 1D'!$Y$20:$Y$22)*$B15/$B$23,0,1)</f>
        <v>8.0689272834373078</v>
      </c>
      <c r="AA15" s="16">
        <f t="shared" ref="AA15:AA22" si="4">Y15</f>
        <v>0.77312772575214739</v>
      </c>
      <c r="AC15" s="11">
        <v>2021</v>
      </c>
      <c r="AD15" s="17">
        <v>59</v>
      </c>
      <c r="AE15" s="17">
        <v>8</v>
      </c>
      <c r="AF15" s="16">
        <v>0.75139101523257368</v>
      </c>
      <c r="AG15" s="16">
        <v>4.2687627270174895E-2</v>
      </c>
      <c r="AH15" s="16">
        <v>0</v>
      </c>
      <c r="AI15" s="16">
        <f t="shared" ref="AI15:AI22" si="5">AF15+AG15+AH15</f>
        <v>0.79407864250274862</v>
      </c>
      <c r="AJ15" s="16">
        <f>-PV($B$3,Inputs!$C$3-($A$22-$A15+1), AVERAGE('Option 1D'!$AI$20:$AI$22)*$B15/$B$23,0,1)</f>
        <v>43.296160419922941</v>
      </c>
      <c r="AK15" s="16">
        <f t="shared" ref="AK15:AK22" si="6">AI15</f>
        <v>0.79407864250274862</v>
      </c>
    </row>
    <row r="16" spans="1:37" ht="16.5" thickTop="1" thickBot="1" x14ac:dyDescent="0.3">
      <c r="A16" s="11">
        <v>2022</v>
      </c>
      <c r="B16" s="17">
        <f>SUMIF(Inputs!$D$30:$D$35,'Option 1D'!$A16,Inputs!E$30:E$35)</f>
        <v>200</v>
      </c>
      <c r="C16" s="16">
        <f>SUMIF(Inputs!$D$30:$D$35,'Option 1D'!$A16,Inputs!F$30:F$35)*$C$3</f>
        <v>12.7</v>
      </c>
      <c r="D16" s="16">
        <f>-PMT($B$3,Inputs!$C$3,C16,0,1)</f>
        <v>0.87041620370150907</v>
      </c>
      <c r="E16" s="16">
        <f>Inputs!$C$4*D16</f>
        <v>1.7408324074030181E-2</v>
      </c>
      <c r="F16" s="16">
        <f>-PV($B$3,Inputs!$C$3-($A$22-$A16+1),D16+E16,0,1)</f>
        <v>11.578636130403661</v>
      </c>
      <c r="G16" s="16">
        <f t="shared" ref="G16:G22" si="7">D16+E16+G15</f>
        <v>1.3352321638199056</v>
      </c>
      <c r="I16" s="11">
        <v>2022</v>
      </c>
      <c r="J16" s="17">
        <v>106</v>
      </c>
      <c r="K16" s="17">
        <v>15</v>
      </c>
      <c r="L16" s="16">
        <v>1.441215015936032</v>
      </c>
      <c r="M16" s="16">
        <v>8.0576136590013225E-2</v>
      </c>
      <c r="N16" s="16">
        <v>0</v>
      </c>
      <c r="O16" s="16">
        <f t="shared" si="1"/>
        <v>1.5217911525260452</v>
      </c>
      <c r="P16" s="16">
        <f>-PV($B$3,Inputs!$C$3-($A$22-$A16+1), AVERAGE('Option 1D'!$O$20:$O$22)*$B16/$B$23,0,1)</f>
        <v>34.382143151864618</v>
      </c>
      <c r="Q16" s="16">
        <f t="shared" si="2"/>
        <v>1.5217911525260452</v>
      </c>
      <c r="S16" s="11">
        <v>2022</v>
      </c>
      <c r="T16" s="17">
        <v>82</v>
      </c>
      <c r="U16" s="17">
        <v>12</v>
      </c>
      <c r="V16" s="16">
        <v>1.119912682518694</v>
      </c>
      <c r="W16" s="16">
        <v>6.2699243910133012E-2</v>
      </c>
      <c r="X16" s="16">
        <v>0</v>
      </c>
      <c r="Y16" s="16">
        <f t="shared" si="3"/>
        <v>1.1826119264288271</v>
      </c>
      <c r="Z16" s="16">
        <f>-PV($B$3,Inputs!$C$3-($A$22-$A16+1), AVERAGE('Option 1D'!$Y$20:$Y$22)*$B16/$B$23,0,1)</f>
        <v>16.488709315584167</v>
      </c>
      <c r="AA16" s="16">
        <f t="shared" si="4"/>
        <v>1.1826119264288271</v>
      </c>
      <c r="AC16" s="11">
        <v>2022</v>
      </c>
      <c r="AD16" s="17">
        <v>212</v>
      </c>
      <c r="AE16" s="17">
        <v>31</v>
      </c>
      <c r="AF16" s="16">
        <v>2.7590724937904874</v>
      </c>
      <c r="AG16" s="16">
        <v>0.15406004185870559</v>
      </c>
      <c r="AH16" s="16">
        <v>0</v>
      </c>
      <c r="AI16" s="16">
        <f t="shared" si="5"/>
        <v>2.9131325356491931</v>
      </c>
      <c r="AJ16" s="16">
        <f>-PV($B$3,Inputs!$C$3-($A$22-$A16+1), AVERAGE('Option 1D'!$AI$20:$AI$22)*$B16/$B$23,0,1)</f>
        <v>88.474933354572784</v>
      </c>
      <c r="AK16" s="16">
        <f t="shared" si="6"/>
        <v>2.9131325356491931</v>
      </c>
    </row>
    <row r="17" spans="1:37" ht="16.5" thickTop="1" thickBot="1" x14ac:dyDescent="0.3">
      <c r="A17" s="11">
        <v>2023</v>
      </c>
      <c r="B17" s="17">
        <f>SUMIF(Inputs!$D$30:$D$35,'Option 1D'!$A17,Inputs!E$30:E$35)</f>
        <v>200</v>
      </c>
      <c r="C17" s="16">
        <f>SUMIF(Inputs!$D$30:$D$35,'Option 1D'!$A17,Inputs!F$30:F$35)*$C$3</f>
        <v>12.6</v>
      </c>
      <c r="D17" s="16">
        <f>-PMT($B$3,Inputs!$C$3,C17,0,1)</f>
        <v>0.86356253280622153</v>
      </c>
      <c r="E17" s="16">
        <f>Inputs!$C$4*D17</f>
        <v>1.7271250656124431E-2</v>
      </c>
      <c r="F17" s="16">
        <f>-PV($B$3,Inputs!$C$3-($A$22-$A17+1),D17+E17,0,1)</f>
        <v>11.718065639285113</v>
      </c>
      <c r="G17" s="16">
        <f t="shared" si="7"/>
        <v>2.2160659472822517</v>
      </c>
      <c r="I17" s="11">
        <v>2023</v>
      </c>
      <c r="J17" s="17">
        <v>177</v>
      </c>
      <c r="K17" s="17">
        <v>25</v>
      </c>
      <c r="L17" s="16">
        <v>2.5819923025773615</v>
      </c>
      <c r="M17" s="16">
        <v>0.14316151312625741</v>
      </c>
      <c r="N17" s="16">
        <v>0</v>
      </c>
      <c r="O17" s="16">
        <f t="shared" si="1"/>
        <v>2.725153815703619</v>
      </c>
      <c r="P17" s="16">
        <f>-PV($B$3,Inputs!$C$3-($A$22-$A17+1), AVERAGE('Option 1D'!$O$20:$O$22)*$B17/$B$23,0,1)</f>
        <v>35.072331743019987</v>
      </c>
      <c r="Q17" s="16">
        <f t="shared" si="2"/>
        <v>2.725153815703619</v>
      </c>
      <c r="S17" s="11">
        <v>2023</v>
      </c>
      <c r="T17" s="17">
        <v>125</v>
      </c>
      <c r="U17" s="17">
        <v>18</v>
      </c>
      <c r="V17" s="16">
        <v>1.7969740937678456</v>
      </c>
      <c r="W17" s="16">
        <v>9.9880772710510407E-2</v>
      </c>
      <c r="X17" s="16">
        <v>0</v>
      </c>
      <c r="Y17" s="16">
        <f t="shared" si="3"/>
        <v>1.896854866478356</v>
      </c>
      <c r="Z17" s="16">
        <f>-PV($B$3,Inputs!$C$3-($A$22-$A17+1), AVERAGE('Option 1D'!$Y$20:$Y$22)*$B17/$B$23,0,1)</f>
        <v>16.819704361536569</v>
      </c>
      <c r="AA17" s="16">
        <f t="shared" si="4"/>
        <v>1.896854866478356</v>
      </c>
      <c r="AC17" s="11">
        <v>2023</v>
      </c>
      <c r="AD17" s="17">
        <v>539</v>
      </c>
      <c r="AE17" s="17">
        <v>76</v>
      </c>
      <c r="AF17" s="16">
        <v>7.3530232022281705</v>
      </c>
      <c r="AG17" s="16">
        <v>0.40135600836142743</v>
      </c>
      <c r="AH17" s="16">
        <v>0</v>
      </c>
      <c r="AI17" s="16">
        <f t="shared" si="5"/>
        <v>7.7543792105895983</v>
      </c>
      <c r="AJ17" s="16">
        <f>-PV($B$3,Inputs!$C$3-($A$22-$A17+1), AVERAGE('Option 1D'!$AI$20:$AI$22)*$B17/$B$23,0,1)</f>
        <v>90.250982896767965</v>
      </c>
      <c r="AK17" s="16">
        <f t="shared" si="6"/>
        <v>7.7543792105895983</v>
      </c>
    </row>
    <row r="18" spans="1:37" ht="16.5" thickTop="1" thickBot="1" x14ac:dyDescent="0.3">
      <c r="A18" s="11">
        <v>2024</v>
      </c>
      <c r="B18" s="17">
        <f>SUMIF(Inputs!$D$30:$D$35,'Option 1D'!$A18,Inputs!E$30:E$35)</f>
        <v>100</v>
      </c>
      <c r="C18" s="16">
        <f>SUMIF(Inputs!$D$30:$D$35,'Option 1D'!$A18,Inputs!F$30:F$35)*$C$3</f>
        <v>7.1</v>
      </c>
      <c r="D18" s="16">
        <f>-PMT($B$3,Inputs!$C$3,C18,0,1)</f>
        <v>0.48661063356541062</v>
      </c>
      <c r="E18" s="16">
        <f>Inputs!$C$4*D18</f>
        <v>9.7322126713082126E-3</v>
      </c>
      <c r="F18" s="16">
        <f>-PV($B$3,Inputs!$C$3-($A$22-$A18+1),D18+E18,0,1)</f>
        <v>6.7256230228557898</v>
      </c>
      <c r="G18" s="16">
        <f t="shared" si="7"/>
        <v>2.7124087935189705</v>
      </c>
      <c r="I18" s="11">
        <v>2024</v>
      </c>
      <c r="J18" s="17">
        <v>272</v>
      </c>
      <c r="K18" s="17">
        <v>39</v>
      </c>
      <c r="L18" s="16">
        <v>4.0674034236258096</v>
      </c>
      <c r="M18" s="16">
        <v>0.22294277246722499</v>
      </c>
      <c r="N18" s="16">
        <v>0</v>
      </c>
      <c r="O18" s="16">
        <f t="shared" si="1"/>
        <v>4.2903461960930347</v>
      </c>
      <c r="P18" s="16">
        <f>-PV($B$3,Inputs!$C$3-($A$22-$A18+1), AVERAGE('Option 1D'!$O$20:$O$22)*$B18/$B$23,0,1)</f>
        <v>17.861726527715362</v>
      </c>
      <c r="Q18" s="16">
        <f t="shared" si="2"/>
        <v>4.2903461960930347</v>
      </c>
      <c r="S18" s="11">
        <v>2024</v>
      </c>
      <c r="T18" s="17">
        <v>210</v>
      </c>
      <c r="U18" s="17">
        <v>30</v>
      </c>
      <c r="V18" s="16">
        <v>3.1111767316932979</v>
      </c>
      <c r="W18" s="16">
        <v>0.17106962595280914</v>
      </c>
      <c r="X18" s="16">
        <v>0</v>
      </c>
      <c r="Y18" s="16">
        <f t="shared" si="3"/>
        <v>3.2822463576461072</v>
      </c>
      <c r="Z18" s="16">
        <f>-PV($B$3,Inputs!$C$3-($A$22-$A18+1), AVERAGE('Option 1D'!$Y$20:$Y$22)*$B18/$B$23,0,1)</f>
        <v>8.565981919425079</v>
      </c>
      <c r="AA18" s="16">
        <f t="shared" si="4"/>
        <v>3.2822463576461072</v>
      </c>
      <c r="AC18" s="11">
        <v>2024</v>
      </c>
      <c r="AD18" s="17">
        <v>887</v>
      </c>
      <c r="AE18" s="17">
        <v>126</v>
      </c>
      <c r="AF18" s="16">
        <v>12.687222583240965</v>
      </c>
      <c r="AG18" s="16">
        <v>0.67614040491604155</v>
      </c>
      <c r="AH18" s="16">
        <v>0</v>
      </c>
      <c r="AI18" s="16">
        <f t="shared" si="5"/>
        <v>13.363362988157007</v>
      </c>
      <c r="AJ18" s="16">
        <f>-PV($B$3,Inputs!$C$3-($A$22-$A18+1), AVERAGE('Option 1D'!$AI$20:$AI$22)*$B18/$B$23,0,1)</f>
        <v>45.963250666400583</v>
      </c>
      <c r="AK18" s="16">
        <f t="shared" si="6"/>
        <v>13.363362988157007</v>
      </c>
    </row>
    <row r="19" spans="1:37" ht="16.5" thickTop="1" thickBot="1" x14ac:dyDescent="0.3">
      <c r="A19" s="11">
        <v>2025</v>
      </c>
      <c r="B19" s="17">
        <f>SUMIF(Inputs!$D$30:$D$35,'Option 1D'!$A19,Inputs!E$30:E$35)</f>
        <v>0</v>
      </c>
      <c r="C19" s="16">
        <f>SUMIF(Inputs!$D$30:$D$35,'Option 1D'!$A19,Inputs!F$30:F$35)*$C$3</f>
        <v>0</v>
      </c>
      <c r="D19" s="16">
        <f>-PMT($B$3,Inputs!$C$3,C19,0,1)</f>
        <v>0</v>
      </c>
      <c r="E19" s="16">
        <f>Inputs!$C$4*D19</f>
        <v>0</v>
      </c>
      <c r="F19" s="16">
        <f>-PV($B$3,Inputs!$C$3-($A$22-$A19+1),D19+E19,0,1)</f>
        <v>0</v>
      </c>
      <c r="G19" s="16">
        <f t="shared" si="7"/>
        <v>2.7124087935189705</v>
      </c>
      <c r="I19" s="11">
        <v>2025</v>
      </c>
      <c r="J19" s="17">
        <v>292</v>
      </c>
      <c r="K19" s="17">
        <v>42</v>
      </c>
      <c r="L19" s="16">
        <v>4.3789045500783503</v>
      </c>
      <c r="M19" s="16">
        <v>0.23632389840358997</v>
      </c>
      <c r="N19" s="16">
        <v>0</v>
      </c>
      <c r="O19" s="16">
        <f t="shared" si="1"/>
        <v>4.6152284484819406</v>
      </c>
      <c r="P19" s="16">
        <f>-PV($B$3,Inputs!$C$3-($A$22-$A19+1), AVERAGE('Option 1D'!$O$20:$O$22)*$B19/$B$23,0,1)</f>
        <v>0</v>
      </c>
      <c r="Q19" s="16">
        <f t="shared" si="2"/>
        <v>4.6152284484819406</v>
      </c>
      <c r="S19" s="11">
        <v>2025</v>
      </c>
      <c r="T19" s="17">
        <v>217</v>
      </c>
      <c r="U19" s="17">
        <v>31</v>
      </c>
      <c r="V19" s="16">
        <v>3.2211909130871548</v>
      </c>
      <c r="W19" s="16">
        <v>0.17520990755107466</v>
      </c>
      <c r="X19" s="16">
        <v>0</v>
      </c>
      <c r="Y19" s="16">
        <f t="shared" si="3"/>
        <v>3.3964008206382292</v>
      </c>
      <c r="Z19" s="16">
        <f>-PV($B$3,Inputs!$C$3-($A$22-$A19+1), AVERAGE('Option 1D'!$Y$20:$Y$22)*$B19/$B$23,0,1)</f>
        <v>0</v>
      </c>
      <c r="AA19" s="16">
        <f t="shared" si="4"/>
        <v>3.3964008206382292</v>
      </c>
      <c r="AC19" s="11">
        <v>2025</v>
      </c>
      <c r="AD19" s="17">
        <v>965</v>
      </c>
      <c r="AE19" s="17">
        <v>137</v>
      </c>
      <c r="AF19" s="16">
        <v>13.936157063466544</v>
      </c>
      <c r="AG19" s="16">
        <v>0.73508407527741482</v>
      </c>
      <c r="AH19" s="16">
        <v>0</v>
      </c>
      <c r="AI19" s="16">
        <f t="shared" si="5"/>
        <v>14.671241138743959</v>
      </c>
      <c r="AJ19" s="16">
        <f>-PV($B$3,Inputs!$C$3-($A$22-$A19+1), AVERAGE('Option 1D'!$AI$20:$AI$22)*$B19/$B$23,0,1)</f>
        <v>0</v>
      </c>
      <c r="AK19" s="16">
        <f t="shared" si="6"/>
        <v>14.671241138743959</v>
      </c>
    </row>
    <row r="20" spans="1:37" ht="16.5" thickTop="1" thickBot="1" x14ac:dyDescent="0.3">
      <c r="A20" s="11">
        <v>2026</v>
      </c>
      <c r="B20" s="17">
        <f>SUMIF(Inputs!$D$30:$D$35,'Option 1D'!$A20,Inputs!E$30:E$35)</f>
        <v>0</v>
      </c>
      <c r="C20" s="16">
        <f>SUMIF(Inputs!$D$30:$D$35,'Option 1D'!$A20,Inputs!F$30:F$35)*$C$3</f>
        <v>0</v>
      </c>
      <c r="D20" s="16">
        <f>-PMT($B$3,Inputs!$C$3,C20,0,1)</f>
        <v>0</v>
      </c>
      <c r="E20" s="16">
        <f>Inputs!$C$4*D20</f>
        <v>0</v>
      </c>
      <c r="F20" s="16">
        <f>-PV($B$3,Inputs!$C$3-($A$22-$A20+1),D20+E20,0,1)</f>
        <v>0</v>
      </c>
      <c r="G20" s="16">
        <f t="shared" si="7"/>
        <v>2.7124087935189705</v>
      </c>
      <c r="I20" s="11">
        <v>2026</v>
      </c>
      <c r="J20" s="17">
        <v>401</v>
      </c>
      <c r="K20" s="17">
        <v>57</v>
      </c>
      <c r="L20" s="16">
        <v>6.3548359083153327</v>
      </c>
      <c r="M20" s="16">
        <v>0.34115500300682955</v>
      </c>
      <c r="N20" s="16">
        <v>0</v>
      </c>
      <c r="O20" s="16">
        <f t="shared" si="1"/>
        <v>6.6959909113221627</v>
      </c>
      <c r="P20" s="16">
        <f>-PV($B$3,Inputs!$C$3-($A$22-$A20+1), AVERAGE('Option 1D'!$O$20:$O$22)*$B20/$B$23,0,1)</f>
        <v>0</v>
      </c>
      <c r="Q20" s="16">
        <f t="shared" si="2"/>
        <v>6.6959909113221627</v>
      </c>
      <c r="S20" s="11">
        <v>2026</v>
      </c>
      <c r="T20" s="17">
        <v>246</v>
      </c>
      <c r="U20" s="17">
        <v>35</v>
      </c>
      <c r="V20" s="16">
        <v>3.8377295504551081</v>
      </c>
      <c r="W20" s="16">
        <v>0.20790317395616059</v>
      </c>
      <c r="X20" s="16">
        <v>0</v>
      </c>
      <c r="Y20" s="16">
        <f t="shared" si="3"/>
        <v>4.0456327244112691</v>
      </c>
      <c r="Z20" s="16">
        <f>-PV($B$3,Inputs!$C$3-($A$22-$A20+1), AVERAGE('Option 1D'!$Y$20:$Y$22)*$B20/$B$23,0,1)</f>
        <v>0</v>
      </c>
      <c r="AA20" s="16">
        <f t="shared" si="4"/>
        <v>4.0456327244112691</v>
      </c>
      <c r="AC20" s="11">
        <v>2026</v>
      </c>
      <c r="AD20" s="17">
        <v>1243</v>
      </c>
      <c r="AE20" s="17">
        <v>176</v>
      </c>
      <c r="AF20" s="16">
        <v>17.991350581948801</v>
      </c>
      <c r="AG20" s="16">
        <v>0.94524850248549785</v>
      </c>
      <c r="AH20" s="16">
        <v>0</v>
      </c>
      <c r="AI20" s="16">
        <f t="shared" si="5"/>
        <v>18.936599084434299</v>
      </c>
      <c r="AJ20" s="16">
        <f>-PV($B$3,Inputs!$C$3-($A$22-$A20+1), AVERAGE('Option 1D'!$AI$20:$AI$22)*$B20/$B$23,0,1)</f>
        <v>0</v>
      </c>
      <c r="AK20" s="16">
        <f t="shared" si="6"/>
        <v>18.936599084434299</v>
      </c>
    </row>
    <row r="21" spans="1:37" ht="16.5" thickTop="1" thickBot="1" x14ac:dyDescent="0.3">
      <c r="A21" s="11">
        <v>2027</v>
      </c>
      <c r="B21" s="17">
        <f>SUMIF(Inputs!$D$30:$D$35,'Option 1D'!$A21,Inputs!E$30:E$35)</f>
        <v>0</v>
      </c>
      <c r="C21" s="16">
        <f>SUMIF(Inputs!$D$30:$D$35,'Option 1D'!$A21,Inputs!F$30:F$35)*$C$3</f>
        <v>0</v>
      </c>
      <c r="D21" s="16">
        <f>-PMT($B$3,Inputs!$C$3,C21,0,1)</f>
        <v>0</v>
      </c>
      <c r="E21" s="16">
        <f>Inputs!$C$4*D21</f>
        <v>0</v>
      </c>
      <c r="F21" s="16">
        <f>-PV($B$3,Inputs!$C$3-($A$22-$A21+1),D21+E21,0,1)</f>
        <v>0</v>
      </c>
      <c r="G21" s="16">
        <f t="shared" si="7"/>
        <v>2.7124087935189705</v>
      </c>
      <c r="I21" s="11">
        <v>2027</v>
      </c>
      <c r="J21" s="17">
        <v>507</v>
      </c>
      <c r="K21" s="17">
        <v>73</v>
      </c>
      <c r="L21" s="16">
        <v>7.4606486391165241</v>
      </c>
      <c r="M21" s="16">
        <v>0.40126152056737929</v>
      </c>
      <c r="N21" s="16">
        <v>0</v>
      </c>
      <c r="O21" s="16">
        <f t="shared" si="1"/>
        <v>7.8619101596839034</v>
      </c>
      <c r="P21" s="16">
        <f>-PV($B$3,Inputs!$C$3-($A$22-$A21+1), AVERAGE('Option 1D'!$O$20:$O$22)*$B21/$B$23,0,1)</f>
        <v>0</v>
      </c>
      <c r="Q21" s="16">
        <f t="shared" si="2"/>
        <v>7.8619101596839034</v>
      </c>
      <c r="S21" s="11">
        <v>2027</v>
      </c>
      <c r="T21" s="17">
        <v>238</v>
      </c>
      <c r="U21" s="17">
        <v>34</v>
      </c>
      <c r="V21" s="16">
        <v>3.4162348027621166</v>
      </c>
      <c r="W21" s="16">
        <v>0.18612563419100689</v>
      </c>
      <c r="X21" s="16">
        <v>0</v>
      </c>
      <c r="Y21" s="16">
        <f t="shared" si="3"/>
        <v>3.6023604369531235</v>
      </c>
      <c r="Z21" s="16">
        <f>-PV($B$3,Inputs!$C$3-($A$22-$A21+1), AVERAGE('Option 1D'!$Y$20:$Y$22)*$B21/$B$23,0,1)</f>
        <v>0</v>
      </c>
      <c r="AA21" s="16">
        <f t="shared" si="4"/>
        <v>3.6023604369531235</v>
      </c>
      <c r="AC21" s="11">
        <v>2027</v>
      </c>
      <c r="AD21" s="17">
        <v>1491</v>
      </c>
      <c r="AE21" s="17">
        <v>210</v>
      </c>
      <c r="AF21" s="16">
        <v>19.015243758863701</v>
      </c>
      <c r="AG21" s="16">
        <v>1.0032981973334316</v>
      </c>
      <c r="AH21" s="16">
        <v>0</v>
      </c>
      <c r="AI21" s="16">
        <f t="shared" si="5"/>
        <v>20.018541956197133</v>
      </c>
      <c r="AJ21" s="16">
        <f>-PV($B$3,Inputs!$C$3-($A$22-$A21+1), AVERAGE('Option 1D'!$AI$20:$AI$22)*$B21/$B$23,0,1)</f>
        <v>0</v>
      </c>
      <c r="AK21" s="16">
        <f t="shared" si="6"/>
        <v>20.018541956197133</v>
      </c>
    </row>
    <row r="22" spans="1:37" ht="16.5" thickTop="1" thickBot="1" x14ac:dyDescent="0.3">
      <c r="A22" s="11">
        <v>2028</v>
      </c>
      <c r="B22" s="17">
        <f>SUMIF(Inputs!$D$30:$D$35,'Option 1D'!$A22,Inputs!E$30:E$35)</f>
        <v>0</v>
      </c>
      <c r="C22" s="16">
        <f>SUMIF(Inputs!$D$30:$D$35,'Option 1D'!$A22,Inputs!F$30:F$35)*$C$3</f>
        <v>0</v>
      </c>
      <c r="D22" s="16">
        <f>-PMT($B$3,Inputs!$C$3,C22,0,1)</f>
        <v>0</v>
      </c>
      <c r="E22" s="16">
        <f>Inputs!$C$4*D22</f>
        <v>0</v>
      </c>
      <c r="F22" s="16">
        <f>-PV($B$3,Inputs!$C$3-($A$22-$A22+1),D22+E22,0,1)</f>
        <v>0</v>
      </c>
      <c r="G22" s="16">
        <f t="shared" si="7"/>
        <v>2.7124087935189705</v>
      </c>
      <c r="I22" s="11">
        <v>2028</v>
      </c>
      <c r="J22" s="17">
        <v>580</v>
      </c>
      <c r="K22" s="17">
        <v>83</v>
      </c>
      <c r="L22" s="16">
        <v>8.7021107253409102</v>
      </c>
      <c r="M22" s="16">
        <v>0.46711694103904372</v>
      </c>
      <c r="N22" s="16">
        <v>0</v>
      </c>
      <c r="O22" s="16">
        <f t="shared" si="1"/>
        <v>9.1692276663799532</v>
      </c>
      <c r="P22" s="16">
        <f>-PV($B$3,Inputs!$C$3-($A$22-$A22+1), AVERAGE('Option 1D'!$O$20:$O$22)*$B22/$B$23,0,1)</f>
        <v>0</v>
      </c>
      <c r="Q22" s="16">
        <f t="shared" si="2"/>
        <v>9.1692276663799532</v>
      </c>
      <c r="S22" s="11">
        <v>2028</v>
      </c>
      <c r="T22" s="17">
        <v>242</v>
      </c>
      <c r="U22" s="17">
        <v>34</v>
      </c>
      <c r="V22" s="16">
        <v>3.5380296449045354</v>
      </c>
      <c r="W22" s="16">
        <v>0.19284112656256813</v>
      </c>
      <c r="X22" s="16">
        <v>0</v>
      </c>
      <c r="Y22" s="16">
        <f t="shared" si="3"/>
        <v>3.7308707714671034</v>
      </c>
      <c r="Z22" s="16">
        <f>-PV($B$3,Inputs!$C$3-($A$22-$A22+1), AVERAGE('Option 1D'!$Y$20:$Y$22)*$B22/$B$23,0,1)</f>
        <v>0</v>
      </c>
      <c r="AA22" s="16">
        <f t="shared" si="4"/>
        <v>3.7308707714671034</v>
      </c>
      <c r="AC22" s="11">
        <v>2028</v>
      </c>
      <c r="AD22" s="17">
        <v>1643</v>
      </c>
      <c r="AE22" s="17">
        <v>232</v>
      </c>
      <c r="AF22" s="16">
        <v>20.997421383683314</v>
      </c>
      <c r="AG22" s="16">
        <v>1.1040193153186075</v>
      </c>
      <c r="AH22" s="16">
        <v>0</v>
      </c>
      <c r="AI22" s="16">
        <f t="shared" si="5"/>
        <v>22.10144069900192</v>
      </c>
      <c r="AJ22" s="16">
        <f>-PV($B$3,Inputs!$C$3-($A$22-$A22+1), AVERAGE('Option 1D'!$AI$20:$AI$22)*$B22/$B$23,0,1)</f>
        <v>0</v>
      </c>
      <c r="AK22" s="16">
        <f t="shared" si="6"/>
        <v>22.10144069900192</v>
      </c>
    </row>
    <row r="23" spans="1:37" ht="16.5" thickTop="1" thickBot="1" x14ac:dyDescent="0.3">
      <c r="A23" s="11" t="s">
        <v>42</v>
      </c>
      <c r="B23" s="17">
        <f>SUM(B14:B22)</f>
        <v>600</v>
      </c>
      <c r="C23" s="16">
        <f>SUM(C14:C22)</f>
        <v>38.800000000000004</v>
      </c>
      <c r="D23" s="16">
        <f>SUM(D14:D22)</f>
        <v>2.6592243073715398</v>
      </c>
      <c r="E23" s="16">
        <f>SUM(E14:E22)</f>
        <v>5.3184486147430793E-2</v>
      </c>
      <c r="F23" s="16">
        <f>SUM(F14:F22)</f>
        <v>35.733070139964184</v>
      </c>
      <c r="G23" s="16">
        <f>F23</f>
        <v>35.733070139964184</v>
      </c>
      <c r="I23" s="11" t="s">
        <v>42</v>
      </c>
      <c r="J23" s="17">
        <f t="shared" ref="J23:P23" si="8">SUM(J14:J22)</f>
        <v>2393</v>
      </c>
      <c r="K23" s="17">
        <f t="shared" si="8"/>
        <v>343</v>
      </c>
      <c r="L23" s="17">
        <f t="shared" si="8"/>
        <v>35.827897816361897</v>
      </c>
      <c r="M23" s="17">
        <f t="shared" si="8"/>
        <v>1.939783314500225</v>
      </c>
      <c r="N23" s="17">
        <f t="shared" si="8"/>
        <v>0</v>
      </c>
      <c r="O23" s="17">
        <f t="shared" si="8"/>
        <v>37.767681130862123</v>
      </c>
      <c r="P23" s="16">
        <f t="shared" si="8"/>
        <v>104.14147304521993</v>
      </c>
      <c r="Q23" s="16">
        <f>P23</f>
        <v>104.14147304521993</v>
      </c>
      <c r="S23" s="11"/>
      <c r="T23" s="17">
        <f t="shared" ref="T23:Z23" si="9">SUM(T14:T22)</f>
        <v>1411</v>
      </c>
      <c r="U23" s="17">
        <f t="shared" si="9"/>
        <v>202</v>
      </c>
      <c r="V23" s="17">
        <f t="shared" si="9"/>
        <v>20.773295176489061</v>
      </c>
      <c r="W23" s="17">
        <f t="shared" si="9"/>
        <v>1.1368104532861039</v>
      </c>
      <c r="X23" s="17">
        <f t="shared" si="9"/>
        <v>0</v>
      </c>
      <c r="Y23" s="17">
        <f t="shared" si="9"/>
        <v>21.910105629775163</v>
      </c>
      <c r="Z23" s="16">
        <f t="shared" si="9"/>
        <v>49.943322879983121</v>
      </c>
      <c r="AA23" s="16">
        <f>Z23</f>
        <v>49.943322879983121</v>
      </c>
      <c r="AC23" s="11"/>
      <c r="AD23" s="17">
        <f t="shared" ref="AD23:AJ23" si="10">SUM(AD14:AD22)</f>
        <v>7039</v>
      </c>
      <c r="AE23" s="17">
        <f t="shared" si="10"/>
        <v>996</v>
      </c>
      <c r="AF23" s="17">
        <f t="shared" si="10"/>
        <v>95.490882082454561</v>
      </c>
      <c r="AG23" s="17">
        <f t="shared" si="10"/>
        <v>5.0618941728213018</v>
      </c>
      <c r="AH23" s="17">
        <f t="shared" si="10"/>
        <v>0</v>
      </c>
      <c r="AI23" s="17">
        <f t="shared" si="10"/>
        <v>100.55277625527586</v>
      </c>
      <c r="AJ23" s="16">
        <f t="shared" si="10"/>
        <v>267.98532733766427</v>
      </c>
      <c r="AK23" s="16">
        <f>AJ23</f>
        <v>267.98532733766427</v>
      </c>
    </row>
    <row r="24" spans="1:37" ht="16.5" thickTop="1" thickBot="1" x14ac:dyDescent="0.3"/>
    <row r="25" spans="1:37" ht="46.5" thickTop="1" thickBot="1" x14ac:dyDescent="0.3">
      <c r="A25" s="1" t="s">
        <v>31</v>
      </c>
    </row>
    <row r="26" spans="1:37" ht="31.5" thickTop="1" thickBot="1" x14ac:dyDescent="0.3">
      <c r="I26" s="1" t="s">
        <v>38</v>
      </c>
      <c r="J26" s="1" t="s">
        <v>12</v>
      </c>
      <c r="L26" s="14"/>
      <c r="M26" s="14"/>
      <c r="S26" s="1" t="s">
        <v>38</v>
      </c>
      <c r="T26" s="1" t="s">
        <v>39</v>
      </c>
      <c r="V26" s="14"/>
      <c r="W26" s="14"/>
      <c r="AC26" s="1" t="s">
        <v>38</v>
      </c>
      <c r="AD26" s="1" t="s">
        <v>40</v>
      </c>
      <c r="AF26" s="14"/>
      <c r="AG26" s="14"/>
    </row>
    <row r="27" spans="1:37" ht="64.5" customHeight="1" thickTop="1" thickBot="1" x14ac:dyDescent="0.3">
      <c r="A27" s="1" t="s">
        <v>41</v>
      </c>
      <c r="B27" s="1" t="s">
        <v>44</v>
      </c>
      <c r="C27" s="1" t="s">
        <v>45</v>
      </c>
      <c r="D27" s="1" t="s">
        <v>54</v>
      </c>
      <c r="E27" s="1" t="s">
        <v>46</v>
      </c>
      <c r="F27" s="1" t="s">
        <v>47</v>
      </c>
      <c r="G27" s="1" t="s">
        <v>48</v>
      </c>
      <c r="I27" s="1" t="s">
        <v>38</v>
      </c>
      <c r="J27" s="10" t="s">
        <v>56</v>
      </c>
      <c r="K27" s="10" t="s">
        <v>57</v>
      </c>
      <c r="L27" s="10" t="s">
        <v>49</v>
      </c>
      <c r="M27" s="10" t="s">
        <v>50</v>
      </c>
      <c r="N27" s="1" t="s">
        <v>72</v>
      </c>
      <c r="O27" s="1" t="s">
        <v>51</v>
      </c>
      <c r="P27" s="1" t="s">
        <v>52</v>
      </c>
      <c r="Q27" s="1" t="s">
        <v>53</v>
      </c>
      <c r="S27" s="1" t="s">
        <v>38</v>
      </c>
      <c r="T27" s="10" t="s">
        <v>56</v>
      </c>
      <c r="U27" s="10" t="s">
        <v>57</v>
      </c>
      <c r="V27" s="10" t="s">
        <v>49</v>
      </c>
      <c r="W27" s="10" t="s">
        <v>50</v>
      </c>
      <c r="X27" s="1" t="s">
        <v>72</v>
      </c>
      <c r="Y27" s="1" t="s">
        <v>51</v>
      </c>
      <c r="Z27" s="1" t="s">
        <v>52</v>
      </c>
      <c r="AA27" s="1" t="s">
        <v>53</v>
      </c>
      <c r="AC27" s="1" t="s">
        <v>38</v>
      </c>
      <c r="AD27" s="10" t="s">
        <v>56</v>
      </c>
      <c r="AE27" s="10" t="s">
        <v>57</v>
      </c>
      <c r="AF27" s="10" t="s">
        <v>49</v>
      </c>
      <c r="AG27" s="10" t="s">
        <v>50</v>
      </c>
      <c r="AH27" s="1" t="s">
        <v>72</v>
      </c>
      <c r="AI27" s="1" t="s">
        <v>51</v>
      </c>
      <c r="AJ27" s="1" t="s">
        <v>52</v>
      </c>
      <c r="AK27" s="1" t="s">
        <v>53</v>
      </c>
    </row>
    <row r="28" spans="1:37" ht="16.5" thickTop="1" thickBot="1" x14ac:dyDescent="0.3">
      <c r="A28" s="11" t="s">
        <v>43</v>
      </c>
      <c r="B28" s="15"/>
      <c r="C28" s="15"/>
      <c r="D28" s="15"/>
      <c r="E28" s="15"/>
      <c r="F28" s="15"/>
      <c r="G28" s="15">
        <f>NPV($B$4,G29:G38)</f>
        <v>29.7769672761513</v>
      </c>
      <c r="I28" s="11" t="s">
        <v>43</v>
      </c>
      <c r="J28" s="15"/>
      <c r="K28" s="15"/>
      <c r="L28" s="15"/>
      <c r="M28" s="15"/>
      <c r="N28" s="15"/>
      <c r="O28" s="15"/>
      <c r="P28" s="15"/>
      <c r="Q28" s="15">
        <f>NPV($B$4,Q29:Q38)</f>
        <v>59.937179314274843</v>
      </c>
      <c r="S28" s="11" t="s">
        <v>43</v>
      </c>
      <c r="T28" s="15"/>
      <c r="U28" s="15"/>
      <c r="V28" s="15"/>
      <c r="W28" s="15"/>
      <c r="X28" s="15"/>
      <c r="Y28" s="15"/>
      <c r="Z28" s="15"/>
      <c r="AA28" s="15">
        <f>NPV($B$4,AA29:AA38)</f>
        <v>31.423116367828506</v>
      </c>
      <c r="AC28" s="11" t="s">
        <v>43</v>
      </c>
      <c r="AD28" s="15"/>
      <c r="AE28" s="15"/>
      <c r="AF28" s="15"/>
      <c r="AG28" s="15"/>
      <c r="AH28" s="15"/>
      <c r="AI28" s="15"/>
      <c r="AJ28" s="15"/>
      <c r="AK28" s="15">
        <f>NPV($B$4,AK29:AK38)</f>
        <v>156.11327775751724</v>
      </c>
    </row>
    <row r="29" spans="1:37" ht="16.5" thickTop="1" thickBot="1" x14ac:dyDescent="0.3">
      <c r="A29" s="11">
        <v>2020</v>
      </c>
      <c r="B29" s="17">
        <f>SUMIF(Inputs!$D$30:$D$35,'Option 1D'!$A29,Inputs!E$30:E$35)</f>
        <v>0</v>
      </c>
      <c r="C29" s="16">
        <f>SUMIF(Inputs!$D$30:$D$35,'Option 1D'!$A29,Inputs!F$30:F$35)*$C$4</f>
        <v>0</v>
      </c>
      <c r="D29" s="16">
        <f>-PMT($B$4,Inputs!$C$3,C29,0,1)</f>
        <v>0</v>
      </c>
      <c r="E29" s="16">
        <f>Inputs!$C$4*D29</f>
        <v>0</v>
      </c>
      <c r="F29" s="16">
        <f>-PV($B$4,Inputs!$C$3-($A$22-$A29+1),D29+E29,0,1)</f>
        <v>0</v>
      </c>
      <c r="G29" s="16">
        <f>E29+D29</f>
        <v>0</v>
      </c>
      <c r="I29" s="11">
        <v>2020</v>
      </c>
      <c r="J29" s="17">
        <f>J14</f>
        <v>0</v>
      </c>
      <c r="K29" s="17">
        <f t="shared" ref="K29:N29" si="11">K14</f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>L29+M29+N29</f>
        <v>0</v>
      </c>
      <c r="P29" s="16">
        <f>-PV($B$4,Inputs!$C$3-($A$22-$A29+1), AVERAGE('Option 1D'!$O$35:$O$37)*$B29/$B$38,0,1)</f>
        <v>0</v>
      </c>
      <c r="Q29" s="16">
        <f>O29</f>
        <v>0</v>
      </c>
      <c r="S29" s="11">
        <v>2020</v>
      </c>
      <c r="T29" s="17">
        <f>T14</f>
        <v>0</v>
      </c>
      <c r="U29" s="17">
        <f t="shared" ref="U29:X29" si="12">U14</f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>V29+W29+X29</f>
        <v>0</v>
      </c>
      <c r="Z29" s="16">
        <f>-PV($B$4,Inputs!$C$3-($A$22-$A29+1), AVERAGE('Option 1D'!$Y$35:$Y$37)*$B29/$B$38,0,1)</f>
        <v>0</v>
      </c>
      <c r="AA29" s="16">
        <f>Y29</f>
        <v>0</v>
      </c>
      <c r="AC29" s="11">
        <v>2020</v>
      </c>
      <c r="AD29" s="17">
        <f>AD14</f>
        <v>0</v>
      </c>
      <c r="AE29" s="17">
        <f t="shared" ref="AE29:AH29" si="13">AE14</f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>AF29+AG29+AH29</f>
        <v>0</v>
      </c>
      <c r="AJ29" s="16">
        <f>-PV($B$4,Inputs!$C$3-($A$22-$A29+1), AVERAGE('Option 1D'!$AI$35:$AI$37)*$B29/$B$38,0,1)</f>
        <v>0</v>
      </c>
      <c r="AK29" s="16">
        <f>AI29</f>
        <v>0</v>
      </c>
    </row>
    <row r="30" spans="1:37" ht="16.5" thickTop="1" thickBot="1" x14ac:dyDescent="0.3">
      <c r="A30" s="11">
        <v>2021</v>
      </c>
      <c r="B30" s="17">
        <f>SUMIF(Inputs!$D$30:$D$35,'Option 1D'!$A30,Inputs!E$30:E$35)</f>
        <v>100</v>
      </c>
      <c r="C30" s="16">
        <f>SUMIF(Inputs!$D$30:$D$35,'Option 1D'!$A30,Inputs!F$30:F$35)*$C$4</f>
        <v>6.4</v>
      </c>
      <c r="D30" s="16">
        <f>-PMT($B$4,Inputs!$C$3,C30,0,1)</f>
        <v>0.54886975298812257</v>
      </c>
      <c r="E30" s="16">
        <f>Inputs!$C$4*D30</f>
        <v>1.0977395059762451E-2</v>
      </c>
      <c r="F30" s="16">
        <f>-PV($B$4,Inputs!$C$3-($A$22-$A30+1),D30+E30,0,1)</f>
        <v>5.9588048981193404</v>
      </c>
      <c r="G30" s="16">
        <f>D30+E30+G29</f>
        <v>0.55984714804788505</v>
      </c>
      <c r="I30" s="11">
        <v>2021</v>
      </c>
      <c r="J30" s="17">
        <f t="shared" ref="J30:N37" si="14">J15</f>
        <v>58</v>
      </c>
      <c r="K30" s="17">
        <f t="shared" si="14"/>
        <v>9</v>
      </c>
      <c r="L30" s="16">
        <f t="shared" si="14"/>
        <v>0.84078725137157462</v>
      </c>
      <c r="M30" s="16">
        <f t="shared" si="14"/>
        <v>4.7245529299886811E-2</v>
      </c>
      <c r="N30" s="16">
        <f t="shared" si="14"/>
        <v>0</v>
      </c>
      <c r="O30" s="16">
        <f t="shared" ref="O30:O37" si="15">L30+M30+N30</f>
        <v>0.88803278067146141</v>
      </c>
      <c r="P30" s="16">
        <f>-PV($B$4,Inputs!$C$3-($A$22-$A30+1), AVERAGE('Option 1D'!$O$35:$O$37)*$B30/$B$38,0,1)</f>
        <v>14.030152042554672</v>
      </c>
      <c r="Q30" s="16">
        <f t="shared" ref="Q30:Q37" si="16">O30</f>
        <v>0.88803278067146141</v>
      </c>
      <c r="S30" s="11">
        <v>2021</v>
      </c>
      <c r="T30" s="17">
        <f t="shared" ref="T30:X37" si="17">T15</f>
        <v>51</v>
      </c>
      <c r="U30" s="17">
        <f t="shared" si="17"/>
        <v>8</v>
      </c>
      <c r="V30" s="16">
        <f t="shared" si="17"/>
        <v>0.73204675730030633</v>
      </c>
      <c r="W30" s="16">
        <f t="shared" si="17"/>
        <v>4.1080968451841039E-2</v>
      </c>
      <c r="X30" s="16">
        <f t="shared" si="17"/>
        <v>0</v>
      </c>
      <c r="Y30" s="16">
        <f t="shared" ref="Y30:Y37" si="18">V30+W30+X30</f>
        <v>0.77312772575214739</v>
      </c>
      <c r="Z30" s="16">
        <f>-PV($B$4,Inputs!$C$3-($A$22-$A30+1), AVERAGE('Option 1D'!$Y$35:$Y$37)*$B30/$B$38,0,1)</f>
        <v>6.7284665083650399</v>
      </c>
      <c r="AA30" s="16">
        <f t="shared" ref="AA30:AA37" si="19">Y30</f>
        <v>0.77312772575214739</v>
      </c>
      <c r="AC30" s="11">
        <v>2021</v>
      </c>
      <c r="AD30" s="17">
        <f t="shared" ref="AD30:AH37" si="20">AD15</f>
        <v>59</v>
      </c>
      <c r="AE30" s="17">
        <f t="shared" si="20"/>
        <v>8</v>
      </c>
      <c r="AF30" s="16">
        <f t="shared" si="20"/>
        <v>0.75139101523257368</v>
      </c>
      <c r="AG30" s="16">
        <f t="shared" si="20"/>
        <v>4.2687627270174895E-2</v>
      </c>
      <c r="AH30" s="16">
        <f t="shared" si="20"/>
        <v>0</v>
      </c>
      <c r="AI30" s="16">
        <f t="shared" ref="AI30:AI37" si="21">AF30+AG30+AH30</f>
        <v>0.79407864250274862</v>
      </c>
      <c r="AJ30" s="16">
        <f>-PV($B$4,Inputs!$C$3-($A$22-$A30+1), AVERAGE('Option 1D'!$AI$35:$AI$37)*$B30/$B$38,0,1)</f>
        <v>36.103530877545914</v>
      </c>
      <c r="AK30" s="16">
        <f t="shared" ref="AK30:AK37" si="22">AI30</f>
        <v>0.79407864250274862</v>
      </c>
    </row>
    <row r="31" spans="1:37" ht="16.5" thickTop="1" thickBot="1" x14ac:dyDescent="0.3">
      <c r="A31" s="11">
        <v>2022</v>
      </c>
      <c r="B31" s="17">
        <f>SUMIF(Inputs!$D$30:$D$35,'Option 1D'!$A31,Inputs!E$30:E$35)</f>
        <v>200</v>
      </c>
      <c r="C31" s="16">
        <f>SUMIF(Inputs!$D$30:$D$35,'Option 1D'!$A31,Inputs!F$30:F$35)*$C$4</f>
        <v>12.7</v>
      </c>
      <c r="D31" s="16">
        <f>-PMT($B$4,Inputs!$C$3,C31,0,1)</f>
        <v>1.0891634160858055</v>
      </c>
      <c r="E31" s="16">
        <f>Inputs!$C$4*D31</f>
        <v>2.178326832171611E-2</v>
      </c>
      <c r="F31" s="16">
        <f>-PV($B$4,Inputs!$C$3-($A$22-$A31+1),D31+E31,0,1)</f>
        <v>12.009106564320481</v>
      </c>
      <c r="G31" s="16">
        <f t="shared" ref="G31:G37" si="23">D31+E31+G30</f>
        <v>1.6707938324554066</v>
      </c>
      <c r="I31" s="11">
        <v>2022</v>
      </c>
      <c r="J31" s="17">
        <f t="shared" si="14"/>
        <v>106</v>
      </c>
      <c r="K31" s="17">
        <f t="shared" si="14"/>
        <v>15</v>
      </c>
      <c r="L31" s="16">
        <f t="shared" si="14"/>
        <v>1.441215015936032</v>
      </c>
      <c r="M31" s="16">
        <f t="shared" si="14"/>
        <v>8.0576136590013225E-2</v>
      </c>
      <c r="N31" s="16">
        <f t="shared" si="14"/>
        <v>0</v>
      </c>
      <c r="O31" s="16">
        <f t="shared" si="15"/>
        <v>1.5217911525260452</v>
      </c>
      <c r="P31" s="16">
        <f>-PV($B$4,Inputs!$C$3-($A$22-$A31+1), AVERAGE('Option 1D'!$O$35:$O$37)*$B31/$B$38,0,1)</f>
        <v>28.498379052334656</v>
      </c>
      <c r="Q31" s="16">
        <f t="shared" si="16"/>
        <v>1.5217911525260452</v>
      </c>
      <c r="S31" s="11">
        <v>2022</v>
      </c>
      <c r="T31" s="17">
        <f t="shared" si="17"/>
        <v>82</v>
      </c>
      <c r="U31" s="17">
        <f t="shared" si="17"/>
        <v>12</v>
      </c>
      <c r="V31" s="16">
        <f t="shared" si="17"/>
        <v>1.119912682518694</v>
      </c>
      <c r="W31" s="16">
        <f t="shared" si="17"/>
        <v>6.2699243910133012E-2</v>
      </c>
      <c r="X31" s="16">
        <f t="shared" si="17"/>
        <v>0</v>
      </c>
      <c r="Y31" s="16">
        <f t="shared" si="18"/>
        <v>1.1826119264288271</v>
      </c>
      <c r="Z31" s="16">
        <f>-PV($B$4,Inputs!$C$3-($A$22-$A31+1), AVERAGE('Option 1D'!$Y$35:$Y$37)*$B31/$B$38,0,1)</f>
        <v>13.667021455984933</v>
      </c>
      <c r="AA31" s="16">
        <f t="shared" si="19"/>
        <v>1.1826119264288271</v>
      </c>
      <c r="AC31" s="11">
        <v>2022</v>
      </c>
      <c r="AD31" s="17">
        <f t="shared" si="20"/>
        <v>212</v>
      </c>
      <c r="AE31" s="17">
        <f t="shared" si="20"/>
        <v>31</v>
      </c>
      <c r="AF31" s="16">
        <f t="shared" si="20"/>
        <v>2.7590724937904874</v>
      </c>
      <c r="AG31" s="16">
        <f t="shared" si="20"/>
        <v>0.15406004185870559</v>
      </c>
      <c r="AH31" s="16">
        <f t="shared" si="20"/>
        <v>0</v>
      </c>
      <c r="AI31" s="16">
        <f t="shared" si="21"/>
        <v>2.9131325356491931</v>
      </c>
      <c r="AJ31" s="16">
        <f>-PV($B$4,Inputs!$C$3-($A$22-$A31+1), AVERAGE('Option 1D'!$AI$35:$AI$37)*$B31/$B$38,0,1)</f>
        <v>73.334351969618893</v>
      </c>
      <c r="AK31" s="16">
        <f t="shared" si="22"/>
        <v>2.9131325356491931</v>
      </c>
    </row>
    <row r="32" spans="1:37" ht="16.5" thickTop="1" thickBot="1" x14ac:dyDescent="0.3">
      <c r="A32" s="11">
        <v>2023</v>
      </c>
      <c r="B32" s="17">
        <f>SUMIF(Inputs!$D$30:$D$35,'Option 1D'!$A32,Inputs!E$30:E$35)</f>
        <v>200</v>
      </c>
      <c r="C32" s="16">
        <f>SUMIF(Inputs!$D$30:$D$35,'Option 1D'!$A32,Inputs!F$30:F$35)*$C$4</f>
        <v>12.6</v>
      </c>
      <c r="D32" s="16">
        <f>-PMT($B$4,Inputs!$C$3,C32,0,1)</f>
        <v>1.0805873261953662</v>
      </c>
      <c r="E32" s="16">
        <f>Inputs!$C$4*D32</f>
        <v>2.1611746523907325E-2</v>
      </c>
      <c r="F32" s="16">
        <f>-PV($B$4,Inputs!$C$3-($A$22-$A32+1),D32+E32,0,1)</f>
        <v>12.083348077431937</v>
      </c>
      <c r="G32" s="16">
        <f t="shared" si="23"/>
        <v>2.7729929051746804</v>
      </c>
      <c r="I32" s="11">
        <v>2023</v>
      </c>
      <c r="J32" s="17">
        <f t="shared" si="14"/>
        <v>177</v>
      </c>
      <c r="K32" s="17">
        <f t="shared" si="14"/>
        <v>25</v>
      </c>
      <c r="L32" s="16">
        <f t="shared" si="14"/>
        <v>2.5819923025773615</v>
      </c>
      <c r="M32" s="16">
        <f t="shared" si="14"/>
        <v>0.14316151312625741</v>
      </c>
      <c r="N32" s="16">
        <f t="shared" si="14"/>
        <v>0</v>
      </c>
      <c r="O32" s="16">
        <f t="shared" si="15"/>
        <v>2.725153815703619</v>
      </c>
      <c r="P32" s="16">
        <f>-PV($B$4,Inputs!$C$3-($A$22-$A32+1), AVERAGE('Option 1D'!$O$35:$O$37)*$B32/$B$38,0,1)</f>
        <v>28.90213478249624</v>
      </c>
      <c r="Q32" s="16">
        <f t="shared" si="16"/>
        <v>2.725153815703619</v>
      </c>
      <c r="S32" s="11">
        <v>2023</v>
      </c>
      <c r="T32" s="17">
        <f t="shared" si="17"/>
        <v>125</v>
      </c>
      <c r="U32" s="17">
        <f t="shared" si="17"/>
        <v>18</v>
      </c>
      <c r="V32" s="16">
        <f t="shared" si="17"/>
        <v>1.7969740937678456</v>
      </c>
      <c r="W32" s="16">
        <f t="shared" si="17"/>
        <v>9.9880772710510407E-2</v>
      </c>
      <c r="X32" s="16">
        <f t="shared" si="17"/>
        <v>0</v>
      </c>
      <c r="Y32" s="16">
        <f t="shared" si="18"/>
        <v>1.896854866478356</v>
      </c>
      <c r="Z32" s="16">
        <f>-PV($B$4,Inputs!$C$3-($A$22-$A32+1), AVERAGE('Option 1D'!$Y$35:$Y$37)*$B32/$B$38,0,1)</f>
        <v>13.86065135391568</v>
      </c>
      <c r="AA32" s="16">
        <f t="shared" si="19"/>
        <v>1.896854866478356</v>
      </c>
      <c r="AC32" s="11">
        <v>2023</v>
      </c>
      <c r="AD32" s="17">
        <f t="shared" si="20"/>
        <v>539</v>
      </c>
      <c r="AE32" s="17">
        <f t="shared" si="20"/>
        <v>76</v>
      </c>
      <c r="AF32" s="16">
        <f t="shared" si="20"/>
        <v>7.3530232022281705</v>
      </c>
      <c r="AG32" s="16">
        <f t="shared" si="20"/>
        <v>0.40135600836142743</v>
      </c>
      <c r="AH32" s="16">
        <f t="shared" si="20"/>
        <v>0</v>
      </c>
      <c r="AI32" s="16">
        <f t="shared" si="21"/>
        <v>7.7543792105895983</v>
      </c>
      <c r="AJ32" s="16">
        <f>-PV($B$4,Inputs!$C$3-($A$22-$A32+1), AVERAGE('Option 1D'!$AI$35:$AI$37)*$B32/$B$38,0,1)</f>
        <v>74.373329125865069</v>
      </c>
      <c r="AK32" s="16">
        <f t="shared" si="22"/>
        <v>7.7543792105895983</v>
      </c>
    </row>
    <row r="33" spans="1:37" ht="16.5" thickTop="1" thickBot="1" x14ac:dyDescent="0.3">
      <c r="A33" s="11">
        <v>2024</v>
      </c>
      <c r="B33" s="17">
        <f>SUMIF(Inputs!$D$30:$D$35,'Option 1D'!$A33,Inputs!E$30:E$35)</f>
        <v>100</v>
      </c>
      <c r="C33" s="16">
        <f>SUMIF(Inputs!$D$30:$D$35,'Option 1D'!$A33,Inputs!F$30:F$35)*$C$4</f>
        <v>7.1</v>
      </c>
      <c r="D33" s="16">
        <f>-PMT($B$4,Inputs!$C$3,C33,0,1)</f>
        <v>0.60890238222119841</v>
      </c>
      <c r="E33" s="16">
        <f>Inputs!$C$4*D33</f>
        <v>1.2178047644423968E-2</v>
      </c>
      <c r="F33" s="16">
        <f>-PV($B$4,Inputs!$C$3-($A$22-$A33+1),D33+E33,0,1)</f>
        <v>6.8965373349762009</v>
      </c>
      <c r="G33" s="16">
        <f t="shared" si="23"/>
        <v>3.3940733350403027</v>
      </c>
      <c r="I33" s="11">
        <v>2024</v>
      </c>
      <c r="J33" s="17">
        <f t="shared" si="14"/>
        <v>272</v>
      </c>
      <c r="K33" s="17">
        <f t="shared" si="14"/>
        <v>39</v>
      </c>
      <c r="L33" s="16">
        <f t="shared" si="14"/>
        <v>4.0674034236258096</v>
      </c>
      <c r="M33" s="16">
        <f t="shared" si="14"/>
        <v>0.22294277246722499</v>
      </c>
      <c r="N33" s="16">
        <f t="shared" si="14"/>
        <v>0</v>
      </c>
      <c r="O33" s="16">
        <f t="shared" si="15"/>
        <v>4.2903461960930347</v>
      </c>
      <c r="P33" s="16">
        <f>-PV($B$4,Inputs!$C$3-($A$22-$A33+1), AVERAGE('Option 1D'!$O$35:$O$37)*$B33/$B$38,0,1)</f>
        <v>14.637129939709675</v>
      </c>
      <c r="Q33" s="16">
        <f t="shared" si="16"/>
        <v>4.2903461960930347</v>
      </c>
      <c r="S33" s="11">
        <v>2024</v>
      </c>
      <c r="T33" s="17">
        <f t="shared" si="17"/>
        <v>210</v>
      </c>
      <c r="U33" s="17">
        <f t="shared" si="17"/>
        <v>30</v>
      </c>
      <c r="V33" s="16">
        <f t="shared" si="17"/>
        <v>3.1111767316932979</v>
      </c>
      <c r="W33" s="16">
        <f t="shared" si="17"/>
        <v>0.17106962595280914</v>
      </c>
      <c r="X33" s="16">
        <f t="shared" si="17"/>
        <v>0</v>
      </c>
      <c r="Y33" s="16">
        <f t="shared" si="18"/>
        <v>3.2822463576461072</v>
      </c>
      <c r="Z33" s="16">
        <f>-PV($B$4,Inputs!$C$3-($A$22-$A33+1), AVERAGE('Option 1D'!$Y$35:$Y$37)*$B33/$B$38,0,1)</f>
        <v>7.0195560446678567</v>
      </c>
      <c r="AA33" s="16">
        <f t="shared" si="19"/>
        <v>3.2822463576461072</v>
      </c>
      <c r="AC33" s="11">
        <v>2024</v>
      </c>
      <c r="AD33" s="17">
        <f t="shared" si="20"/>
        <v>887</v>
      </c>
      <c r="AE33" s="17">
        <f t="shared" si="20"/>
        <v>126</v>
      </c>
      <c r="AF33" s="16">
        <f t="shared" si="20"/>
        <v>12.687222583240965</v>
      </c>
      <c r="AG33" s="16">
        <f t="shared" si="20"/>
        <v>0.67614040491604155</v>
      </c>
      <c r="AH33" s="16">
        <f t="shared" si="20"/>
        <v>0</v>
      </c>
      <c r="AI33" s="16">
        <f t="shared" si="21"/>
        <v>13.363362988157007</v>
      </c>
      <c r="AJ33" s="16">
        <f>-PV($B$4,Inputs!$C$3-($A$22-$A33+1), AVERAGE('Option 1D'!$AI$35:$AI$37)*$B33/$B$38,0,1)</f>
        <v>37.665455879174999</v>
      </c>
      <c r="AK33" s="16">
        <f t="shared" si="22"/>
        <v>13.363362988157007</v>
      </c>
    </row>
    <row r="34" spans="1:37" ht="16.5" thickTop="1" thickBot="1" x14ac:dyDescent="0.3">
      <c r="A34" s="11">
        <v>2025</v>
      </c>
      <c r="B34" s="17">
        <f>SUMIF(Inputs!$D$30:$D$35,'Option 1D'!$A34,Inputs!E$30:E$35)</f>
        <v>0</v>
      </c>
      <c r="C34" s="16">
        <f>SUMIF(Inputs!$D$30:$D$35,'Option 1D'!$A34,Inputs!F$30:F$35)*$C$4</f>
        <v>0</v>
      </c>
      <c r="D34" s="16">
        <f>-PMT($B$4,Inputs!$C$3,C34,0,1)</f>
        <v>0</v>
      </c>
      <c r="E34" s="16">
        <f>Inputs!$C$4*D34</f>
        <v>0</v>
      </c>
      <c r="F34" s="16">
        <f>-PV($B$4,Inputs!$C$3-($A$22-$A34+1),D34+E34,0,1)</f>
        <v>0</v>
      </c>
      <c r="G34" s="16">
        <f t="shared" si="23"/>
        <v>3.3940733350403027</v>
      </c>
      <c r="I34" s="11">
        <v>2025</v>
      </c>
      <c r="J34" s="17">
        <f t="shared" si="14"/>
        <v>292</v>
      </c>
      <c r="K34" s="17">
        <f t="shared" si="14"/>
        <v>42</v>
      </c>
      <c r="L34" s="16">
        <f t="shared" si="14"/>
        <v>4.3789045500783503</v>
      </c>
      <c r="M34" s="16">
        <f t="shared" si="14"/>
        <v>0.23632389840358997</v>
      </c>
      <c r="N34" s="16">
        <f t="shared" si="14"/>
        <v>0</v>
      </c>
      <c r="O34" s="16">
        <f t="shared" si="15"/>
        <v>4.6152284484819406</v>
      </c>
      <c r="P34" s="16">
        <f>-PV($B$4,Inputs!$C$3-($A$22-$A34+1), AVERAGE('Option 1D'!$O$35:$O$37)*$B34/$B$38,0,1)</f>
        <v>0</v>
      </c>
      <c r="Q34" s="16">
        <f t="shared" si="16"/>
        <v>4.6152284484819406</v>
      </c>
      <c r="S34" s="11">
        <v>2025</v>
      </c>
      <c r="T34" s="17">
        <f t="shared" si="17"/>
        <v>217</v>
      </c>
      <c r="U34" s="17">
        <f t="shared" si="17"/>
        <v>31</v>
      </c>
      <c r="V34" s="16">
        <f t="shared" si="17"/>
        <v>3.2211909130871548</v>
      </c>
      <c r="W34" s="16">
        <f t="shared" si="17"/>
        <v>0.17520990755107466</v>
      </c>
      <c r="X34" s="16">
        <f t="shared" si="17"/>
        <v>0</v>
      </c>
      <c r="Y34" s="16">
        <f t="shared" si="18"/>
        <v>3.3964008206382292</v>
      </c>
      <c r="Z34" s="16">
        <f>-PV($B$4,Inputs!$C$3-($A$22-$A34+1), AVERAGE('Option 1D'!$Y$35:$Y$37)*$B34/$B$38,0,1)</f>
        <v>0</v>
      </c>
      <c r="AA34" s="16">
        <f t="shared" si="19"/>
        <v>3.3964008206382292</v>
      </c>
      <c r="AC34" s="11">
        <v>2025</v>
      </c>
      <c r="AD34" s="17">
        <f t="shared" si="20"/>
        <v>965</v>
      </c>
      <c r="AE34" s="17">
        <f t="shared" si="20"/>
        <v>137</v>
      </c>
      <c r="AF34" s="16">
        <f t="shared" si="20"/>
        <v>13.936157063466544</v>
      </c>
      <c r="AG34" s="16">
        <f t="shared" si="20"/>
        <v>0.73508407527741482</v>
      </c>
      <c r="AH34" s="16">
        <f t="shared" si="20"/>
        <v>0</v>
      </c>
      <c r="AI34" s="16">
        <f t="shared" si="21"/>
        <v>14.671241138743959</v>
      </c>
      <c r="AJ34" s="16">
        <f>-PV($B$4,Inputs!$C$3-($A$22-$A34+1), AVERAGE('Option 1D'!$AI$35:$AI$37)*$B34/$B$38,0,1)</f>
        <v>0</v>
      </c>
      <c r="AK34" s="16">
        <f t="shared" si="22"/>
        <v>14.671241138743959</v>
      </c>
    </row>
    <row r="35" spans="1:37" ht="16.5" thickTop="1" thickBot="1" x14ac:dyDescent="0.3">
      <c r="A35" s="11">
        <v>2026</v>
      </c>
      <c r="B35" s="17">
        <f>SUMIF(Inputs!$D$30:$D$35,'Option 1D'!$A35,Inputs!E$30:E$35)</f>
        <v>0</v>
      </c>
      <c r="C35" s="16">
        <f>SUMIF(Inputs!$D$30:$D$35,'Option 1D'!$A35,Inputs!F$30:F$35)*$C$4</f>
        <v>0</v>
      </c>
      <c r="D35" s="16">
        <f>-PMT($B$4,Inputs!$C$3,C35,0,1)</f>
        <v>0</v>
      </c>
      <c r="E35" s="16">
        <f>Inputs!$C$4*D35</f>
        <v>0</v>
      </c>
      <c r="F35" s="16">
        <f>-PV($B$4,Inputs!$C$3-($A$22-$A35+1),D35+E35,0,1)</f>
        <v>0</v>
      </c>
      <c r="G35" s="16">
        <f t="shared" si="23"/>
        <v>3.3940733350403027</v>
      </c>
      <c r="I35" s="11">
        <v>2026</v>
      </c>
      <c r="J35" s="17">
        <f t="shared" si="14"/>
        <v>401</v>
      </c>
      <c r="K35" s="17">
        <f t="shared" si="14"/>
        <v>57</v>
      </c>
      <c r="L35" s="16">
        <f t="shared" si="14"/>
        <v>6.3548359083153327</v>
      </c>
      <c r="M35" s="16">
        <f t="shared" si="14"/>
        <v>0.34115500300682955</v>
      </c>
      <c r="N35" s="16">
        <f t="shared" si="14"/>
        <v>0</v>
      </c>
      <c r="O35" s="16">
        <f t="shared" si="15"/>
        <v>6.6959909113221627</v>
      </c>
      <c r="P35" s="16">
        <f>-PV($B$4,Inputs!$C$3-($A$22-$A35+1), AVERAGE('Option 1D'!$O$35:$O$37)*$B35/$B$38,0,1)</f>
        <v>0</v>
      </c>
      <c r="Q35" s="16">
        <f t="shared" si="16"/>
        <v>6.6959909113221627</v>
      </c>
      <c r="S35" s="11">
        <v>2026</v>
      </c>
      <c r="T35" s="17">
        <f t="shared" si="17"/>
        <v>246</v>
      </c>
      <c r="U35" s="17">
        <f t="shared" si="17"/>
        <v>35</v>
      </c>
      <c r="V35" s="16">
        <f t="shared" si="17"/>
        <v>3.8377295504551081</v>
      </c>
      <c r="W35" s="16">
        <f t="shared" si="17"/>
        <v>0.20790317395616059</v>
      </c>
      <c r="X35" s="16">
        <f t="shared" si="17"/>
        <v>0</v>
      </c>
      <c r="Y35" s="16">
        <f t="shared" si="18"/>
        <v>4.0456327244112691</v>
      </c>
      <c r="Z35" s="16">
        <f>-PV($B$4,Inputs!$C$3-($A$22-$A35+1), AVERAGE('Option 1D'!$Y$35:$Y$37)*$B35/$B$38,0,1)</f>
        <v>0</v>
      </c>
      <c r="AA35" s="16">
        <f t="shared" si="19"/>
        <v>4.0456327244112691</v>
      </c>
      <c r="AC35" s="11">
        <v>2026</v>
      </c>
      <c r="AD35" s="17">
        <f t="shared" si="20"/>
        <v>1243</v>
      </c>
      <c r="AE35" s="17">
        <f t="shared" si="20"/>
        <v>176</v>
      </c>
      <c r="AF35" s="16">
        <f t="shared" si="20"/>
        <v>17.991350581948801</v>
      </c>
      <c r="AG35" s="16">
        <f t="shared" si="20"/>
        <v>0.94524850248549785</v>
      </c>
      <c r="AH35" s="16">
        <f t="shared" si="20"/>
        <v>0</v>
      </c>
      <c r="AI35" s="16">
        <f t="shared" si="21"/>
        <v>18.936599084434299</v>
      </c>
      <c r="AJ35" s="16">
        <f>-PV($B$4,Inputs!$C$3-($A$22-$A35+1), AVERAGE('Option 1D'!$AI$35:$AI$37)*$B35/$B$38,0,1)</f>
        <v>0</v>
      </c>
      <c r="AK35" s="16">
        <f t="shared" si="22"/>
        <v>18.936599084434299</v>
      </c>
    </row>
    <row r="36" spans="1:37" ht="16.5" thickTop="1" thickBot="1" x14ac:dyDescent="0.3">
      <c r="A36" s="11">
        <v>2027</v>
      </c>
      <c r="B36" s="17">
        <f>SUMIF(Inputs!$D$30:$D$35,'Option 1D'!$A36,Inputs!E$30:E$35)</f>
        <v>0</v>
      </c>
      <c r="C36" s="16">
        <f>SUMIF(Inputs!$D$30:$D$35,'Option 1D'!$A36,Inputs!F$30:F$35)*$C$4</f>
        <v>0</v>
      </c>
      <c r="D36" s="16">
        <f>-PMT($B$4,Inputs!$C$3,C36,0,1)</f>
        <v>0</v>
      </c>
      <c r="E36" s="16">
        <f>Inputs!$C$4*D36</f>
        <v>0</v>
      </c>
      <c r="F36" s="16">
        <f>-PV($B$4,Inputs!$C$3-($A$22-$A36+1),D36+E36,0,1)</f>
        <v>0</v>
      </c>
      <c r="G36" s="16">
        <f t="shared" si="23"/>
        <v>3.3940733350403027</v>
      </c>
      <c r="I36" s="11">
        <v>2027</v>
      </c>
      <c r="J36" s="17">
        <f t="shared" si="14"/>
        <v>507</v>
      </c>
      <c r="K36" s="17">
        <f t="shared" si="14"/>
        <v>73</v>
      </c>
      <c r="L36" s="16">
        <f t="shared" si="14"/>
        <v>7.4606486391165241</v>
      </c>
      <c r="M36" s="16">
        <f t="shared" si="14"/>
        <v>0.40126152056737929</v>
      </c>
      <c r="N36" s="16">
        <f t="shared" si="14"/>
        <v>0</v>
      </c>
      <c r="O36" s="16">
        <f t="shared" si="15"/>
        <v>7.8619101596839034</v>
      </c>
      <c r="P36" s="16">
        <f>-PV($B$4,Inputs!$C$3-($A$22-$A36+1), AVERAGE('Option 1D'!$O$35:$O$37)*$B36/$B$38,0,1)</f>
        <v>0</v>
      </c>
      <c r="Q36" s="16">
        <f t="shared" si="16"/>
        <v>7.8619101596839034</v>
      </c>
      <c r="S36" s="11">
        <v>2027</v>
      </c>
      <c r="T36" s="17">
        <f t="shared" si="17"/>
        <v>238</v>
      </c>
      <c r="U36" s="17">
        <f t="shared" si="17"/>
        <v>34</v>
      </c>
      <c r="V36" s="16">
        <f t="shared" si="17"/>
        <v>3.4162348027621166</v>
      </c>
      <c r="W36" s="16">
        <f t="shared" si="17"/>
        <v>0.18612563419100689</v>
      </c>
      <c r="X36" s="16">
        <f t="shared" si="17"/>
        <v>0</v>
      </c>
      <c r="Y36" s="16">
        <f t="shared" si="18"/>
        <v>3.6023604369531235</v>
      </c>
      <c r="Z36" s="16">
        <f>-PV($B$4,Inputs!$C$3-($A$22-$A36+1), AVERAGE('Option 1D'!$Y$35:$Y$37)*$B36/$B$38,0,1)</f>
        <v>0</v>
      </c>
      <c r="AA36" s="16">
        <f t="shared" si="19"/>
        <v>3.6023604369531235</v>
      </c>
      <c r="AC36" s="11">
        <v>2027</v>
      </c>
      <c r="AD36" s="17">
        <f t="shared" si="20"/>
        <v>1491</v>
      </c>
      <c r="AE36" s="17">
        <f t="shared" si="20"/>
        <v>210</v>
      </c>
      <c r="AF36" s="16">
        <f t="shared" si="20"/>
        <v>19.015243758863701</v>
      </c>
      <c r="AG36" s="16">
        <f t="shared" si="20"/>
        <v>1.0032981973334316</v>
      </c>
      <c r="AH36" s="16">
        <f t="shared" si="20"/>
        <v>0</v>
      </c>
      <c r="AI36" s="16">
        <f t="shared" si="21"/>
        <v>20.018541956197133</v>
      </c>
      <c r="AJ36" s="16">
        <f>-PV($B$4,Inputs!$C$3-($A$22-$A36+1), AVERAGE('Option 1D'!$AI$35:$AI$37)*$B36/$B$38,0,1)</f>
        <v>0</v>
      </c>
      <c r="AK36" s="16">
        <f t="shared" si="22"/>
        <v>20.018541956197133</v>
      </c>
    </row>
    <row r="37" spans="1:37" ht="16.5" thickTop="1" thickBot="1" x14ac:dyDescent="0.3">
      <c r="A37" s="11">
        <v>2028</v>
      </c>
      <c r="B37" s="17">
        <f>SUMIF(Inputs!$D$30:$D$35,'Option 1D'!$A37,Inputs!E$30:E$35)</f>
        <v>0</v>
      </c>
      <c r="C37" s="16">
        <f>SUMIF(Inputs!$D$30:$D$35,'Option 1D'!$A37,Inputs!F$30:F$35)*$C$4</f>
        <v>0</v>
      </c>
      <c r="D37" s="16">
        <f>-PMT($B$4,Inputs!$C$3,C37,0,1)</f>
        <v>0</v>
      </c>
      <c r="E37" s="16">
        <f>Inputs!$C$4*D37</f>
        <v>0</v>
      </c>
      <c r="F37" s="16">
        <f>-PV($B$4,Inputs!$C$3-($A$22-$A37+1),D37+E37,0,1)</f>
        <v>0</v>
      </c>
      <c r="G37" s="16">
        <f t="shared" si="23"/>
        <v>3.3940733350403027</v>
      </c>
      <c r="I37" s="11">
        <v>2028</v>
      </c>
      <c r="J37" s="17">
        <f t="shared" si="14"/>
        <v>580</v>
      </c>
      <c r="K37" s="17">
        <f t="shared" si="14"/>
        <v>83</v>
      </c>
      <c r="L37" s="16">
        <f t="shared" si="14"/>
        <v>8.7021107253409102</v>
      </c>
      <c r="M37" s="16">
        <f t="shared" si="14"/>
        <v>0.46711694103904372</v>
      </c>
      <c r="N37" s="16">
        <f t="shared" si="14"/>
        <v>0</v>
      </c>
      <c r="O37" s="16">
        <f t="shared" si="15"/>
        <v>9.1692276663799532</v>
      </c>
      <c r="P37" s="16">
        <f>-PV($B$4,Inputs!$C$3-($A$22-$A37+1), AVERAGE('Option 1D'!$O$35:$O$37)*$B37/$B$38,0,1)</f>
        <v>0</v>
      </c>
      <c r="Q37" s="16">
        <f t="shared" si="16"/>
        <v>9.1692276663799532</v>
      </c>
      <c r="S37" s="11">
        <v>2028</v>
      </c>
      <c r="T37" s="17">
        <f t="shared" si="17"/>
        <v>242</v>
      </c>
      <c r="U37" s="17">
        <f t="shared" si="17"/>
        <v>34</v>
      </c>
      <c r="V37" s="16">
        <f t="shared" si="17"/>
        <v>3.5380296449045354</v>
      </c>
      <c r="W37" s="16">
        <f t="shared" si="17"/>
        <v>0.19284112656256813</v>
      </c>
      <c r="X37" s="16">
        <f t="shared" si="17"/>
        <v>0</v>
      </c>
      <c r="Y37" s="16">
        <f t="shared" si="18"/>
        <v>3.7308707714671034</v>
      </c>
      <c r="Z37" s="16">
        <f>-PV($B$4,Inputs!$C$3-($A$22-$A37+1), AVERAGE('Option 1D'!$Y$35:$Y$37)*$B37/$B$38,0,1)</f>
        <v>0</v>
      </c>
      <c r="AA37" s="16">
        <f t="shared" si="19"/>
        <v>3.7308707714671034</v>
      </c>
      <c r="AC37" s="11">
        <v>2028</v>
      </c>
      <c r="AD37" s="17">
        <f t="shared" si="20"/>
        <v>1643</v>
      </c>
      <c r="AE37" s="17">
        <f t="shared" si="20"/>
        <v>232</v>
      </c>
      <c r="AF37" s="16">
        <f t="shared" si="20"/>
        <v>20.997421383683314</v>
      </c>
      <c r="AG37" s="16">
        <f t="shared" si="20"/>
        <v>1.1040193153186075</v>
      </c>
      <c r="AH37" s="16">
        <f t="shared" si="20"/>
        <v>0</v>
      </c>
      <c r="AI37" s="16">
        <f t="shared" si="21"/>
        <v>22.10144069900192</v>
      </c>
      <c r="AJ37" s="16">
        <f>-PV($B$4,Inputs!$C$3-($A$22-$A37+1), AVERAGE('Option 1D'!$AI$35:$AI$37)*$B37/$B$38,0,1)</f>
        <v>0</v>
      </c>
      <c r="AK37" s="16">
        <f t="shared" si="22"/>
        <v>22.10144069900192</v>
      </c>
    </row>
    <row r="38" spans="1:37" ht="16.5" thickTop="1" thickBot="1" x14ac:dyDescent="0.3">
      <c r="A38" s="11" t="s">
        <v>42</v>
      </c>
      <c r="B38" s="17">
        <f>SUM(B29:B37)</f>
        <v>600</v>
      </c>
      <c r="C38" s="16">
        <f>SUM(C29:C37)</f>
        <v>38.800000000000004</v>
      </c>
      <c r="D38" s="16">
        <f>SUM(D29:D37)</f>
        <v>3.3275228774904928</v>
      </c>
      <c r="E38" s="16">
        <f>SUM(E29:E37)</f>
        <v>6.6550457549809858E-2</v>
      </c>
      <c r="F38" s="16">
        <f>SUM(F29:F37)</f>
        <v>36.94779687484796</v>
      </c>
      <c r="G38" s="16">
        <f>F38</f>
        <v>36.94779687484796</v>
      </c>
      <c r="I38" s="11" t="s">
        <v>42</v>
      </c>
      <c r="J38" s="17">
        <f t="shared" ref="J38:P38" si="24">SUM(J29:J37)</f>
        <v>2393</v>
      </c>
      <c r="K38" s="17">
        <f t="shared" si="24"/>
        <v>343</v>
      </c>
      <c r="L38" s="17">
        <f t="shared" si="24"/>
        <v>35.827897816361897</v>
      </c>
      <c r="M38" s="17">
        <f t="shared" si="24"/>
        <v>1.939783314500225</v>
      </c>
      <c r="N38" s="17">
        <f t="shared" si="24"/>
        <v>0</v>
      </c>
      <c r="O38" s="17">
        <f t="shared" si="24"/>
        <v>37.767681130862123</v>
      </c>
      <c r="P38" s="16">
        <f t="shared" si="24"/>
        <v>86.067795817095245</v>
      </c>
      <c r="Q38" s="16">
        <f>P38</f>
        <v>86.067795817095245</v>
      </c>
      <c r="S38" s="11"/>
      <c r="T38" s="17">
        <f t="shared" ref="T38:Z38" si="25">SUM(T29:T37)</f>
        <v>1411</v>
      </c>
      <c r="U38" s="17">
        <f t="shared" si="25"/>
        <v>202</v>
      </c>
      <c r="V38" s="17">
        <f t="shared" si="25"/>
        <v>20.773295176489061</v>
      </c>
      <c r="W38" s="17">
        <f t="shared" si="25"/>
        <v>1.1368104532861039</v>
      </c>
      <c r="X38" s="17">
        <f t="shared" si="25"/>
        <v>0</v>
      </c>
      <c r="Y38" s="17">
        <f t="shared" si="25"/>
        <v>21.910105629775163</v>
      </c>
      <c r="Z38" s="16">
        <f t="shared" si="25"/>
        <v>41.275695362933511</v>
      </c>
      <c r="AA38" s="16">
        <f>Z38</f>
        <v>41.275695362933511</v>
      </c>
      <c r="AC38" s="11"/>
      <c r="AD38" s="17">
        <f t="shared" ref="AD38:AJ38" si="26">SUM(AD29:AD37)</f>
        <v>7039</v>
      </c>
      <c r="AE38" s="17">
        <f t="shared" si="26"/>
        <v>996</v>
      </c>
      <c r="AF38" s="17">
        <f t="shared" si="26"/>
        <v>95.490882082454561</v>
      </c>
      <c r="AG38" s="17">
        <f t="shared" si="26"/>
        <v>5.0618941728213018</v>
      </c>
      <c r="AH38" s="17">
        <f t="shared" si="26"/>
        <v>0</v>
      </c>
      <c r="AI38" s="17">
        <f t="shared" si="26"/>
        <v>100.55277625527586</v>
      </c>
      <c r="AJ38" s="16">
        <f t="shared" si="26"/>
        <v>221.47666785220488</v>
      </c>
      <c r="AK38" s="16">
        <f>AJ38</f>
        <v>221.47666785220488</v>
      </c>
    </row>
    <row r="39" spans="1:37" ht="16.5" thickTop="1" thickBot="1" x14ac:dyDescent="0.3"/>
    <row r="40" spans="1:37" ht="46.5" customHeight="1" thickTop="1" thickBot="1" x14ac:dyDescent="0.3">
      <c r="A40" s="1" t="s">
        <v>32</v>
      </c>
    </row>
    <row r="41" spans="1:37" ht="31.5" thickTop="1" thickBot="1" x14ac:dyDescent="0.3">
      <c r="I41" s="1" t="s">
        <v>38</v>
      </c>
      <c r="J41" s="1" t="s">
        <v>12</v>
      </c>
      <c r="L41" s="14"/>
      <c r="M41" s="14"/>
      <c r="S41" s="1" t="s">
        <v>38</v>
      </c>
      <c r="T41" s="1" t="s">
        <v>39</v>
      </c>
      <c r="V41" s="14"/>
      <c r="W41" s="14"/>
      <c r="AC41" s="1" t="s">
        <v>38</v>
      </c>
      <c r="AD41" s="1" t="s">
        <v>40</v>
      </c>
      <c r="AF41" s="14"/>
      <c r="AG41" s="14"/>
    </row>
    <row r="42" spans="1:37" ht="64.5" customHeight="1" thickTop="1" thickBot="1" x14ac:dyDescent="0.3">
      <c r="A42" s="1" t="s">
        <v>41</v>
      </c>
      <c r="B42" s="1" t="s">
        <v>44</v>
      </c>
      <c r="C42" s="1" t="s">
        <v>45</v>
      </c>
      <c r="D42" s="1" t="s">
        <v>54</v>
      </c>
      <c r="E42" s="1" t="s">
        <v>46</v>
      </c>
      <c r="F42" s="1" t="s">
        <v>47</v>
      </c>
      <c r="G42" s="1" t="s">
        <v>48</v>
      </c>
      <c r="I42" s="1" t="s">
        <v>38</v>
      </c>
      <c r="J42" s="10" t="s">
        <v>56</v>
      </c>
      <c r="K42" s="10" t="s">
        <v>57</v>
      </c>
      <c r="L42" s="10" t="s">
        <v>49</v>
      </c>
      <c r="M42" s="10" t="s">
        <v>50</v>
      </c>
      <c r="N42" s="1" t="s">
        <v>72</v>
      </c>
      <c r="O42" s="1" t="s">
        <v>51</v>
      </c>
      <c r="P42" s="1" t="s">
        <v>52</v>
      </c>
      <c r="Q42" s="1" t="s">
        <v>53</v>
      </c>
      <c r="S42" s="1" t="s">
        <v>38</v>
      </c>
      <c r="T42" s="10" t="s">
        <v>56</v>
      </c>
      <c r="U42" s="10" t="s">
        <v>57</v>
      </c>
      <c r="V42" s="10" t="s">
        <v>49</v>
      </c>
      <c r="W42" s="10" t="s">
        <v>50</v>
      </c>
      <c r="X42" s="1" t="s">
        <v>72</v>
      </c>
      <c r="Y42" s="1" t="s">
        <v>51</v>
      </c>
      <c r="Z42" s="1" t="s">
        <v>52</v>
      </c>
      <c r="AA42" s="1" t="s">
        <v>53</v>
      </c>
      <c r="AC42" s="1" t="s">
        <v>38</v>
      </c>
      <c r="AD42" s="10" t="s">
        <v>56</v>
      </c>
      <c r="AE42" s="10" t="s">
        <v>57</v>
      </c>
      <c r="AF42" s="10" t="s">
        <v>49</v>
      </c>
      <c r="AG42" s="10" t="s">
        <v>50</v>
      </c>
      <c r="AH42" s="1" t="s">
        <v>72</v>
      </c>
      <c r="AI42" s="1" t="s">
        <v>51</v>
      </c>
      <c r="AJ42" s="1" t="s">
        <v>52</v>
      </c>
      <c r="AK42" s="1" t="s">
        <v>53</v>
      </c>
    </row>
    <row r="43" spans="1:37" ht="16.5" thickTop="1" thickBot="1" x14ac:dyDescent="0.3">
      <c r="A43" s="11" t="s">
        <v>43</v>
      </c>
      <c r="B43" s="15"/>
      <c r="C43" s="15"/>
      <c r="D43" s="15"/>
      <c r="E43" s="15"/>
      <c r="F43" s="15"/>
      <c r="G43" s="15">
        <f>NPV($B$5,G44:G53)</f>
        <v>35.075068845986905</v>
      </c>
      <c r="I43" s="11" t="s">
        <v>43</v>
      </c>
      <c r="J43" s="15"/>
      <c r="K43" s="15"/>
      <c r="L43" s="15"/>
      <c r="M43" s="15"/>
      <c r="N43" s="15"/>
      <c r="O43" s="15"/>
      <c r="P43" s="15"/>
      <c r="Q43" s="15">
        <f>NPV($B$5,Q44:Q53)</f>
        <v>121.79294165349329</v>
      </c>
      <c r="S43" s="11" t="s">
        <v>43</v>
      </c>
      <c r="T43" s="15"/>
      <c r="U43" s="15"/>
      <c r="V43" s="15"/>
      <c r="W43" s="15"/>
      <c r="X43" s="15"/>
      <c r="Y43" s="15"/>
      <c r="Z43" s="15"/>
      <c r="AA43" s="15">
        <f>NPV($B$5,AA44:AA53)</f>
        <v>61.688040370189896</v>
      </c>
      <c r="AC43" s="11" t="s">
        <v>43</v>
      </c>
      <c r="AD43" s="15"/>
      <c r="AE43" s="15"/>
      <c r="AF43" s="15"/>
      <c r="AG43" s="15"/>
      <c r="AH43" s="15"/>
      <c r="AI43" s="15"/>
      <c r="AJ43" s="15"/>
      <c r="AK43" s="15">
        <f>NPV($B$5,AK44:AK53)</f>
        <v>316.07087062584708</v>
      </c>
    </row>
    <row r="44" spans="1:37" ht="16.5" thickTop="1" thickBot="1" x14ac:dyDescent="0.3">
      <c r="A44" s="11">
        <v>2020</v>
      </c>
      <c r="B44" s="17">
        <f>SUMIF(Inputs!$D$30:$D$35,'Option 1D'!$A44,Inputs!E$30:E$35)</f>
        <v>0</v>
      </c>
      <c r="C44" s="16">
        <f>SUMIF(Inputs!$D$30:$D$35,'Option 1D'!$A44,Inputs!F$30:F$35)*$C$5</f>
        <v>0</v>
      </c>
      <c r="D44" s="16">
        <f>-PMT($B$5,Inputs!$C$3,C44,0,1)</f>
        <v>0</v>
      </c>
      <c r="E44" s="16">
        <f>Inputs!$C$4*D44</f>
        <v>0</v>
      </c>
      <c r="F44" s="16">
        <f>-PV($B$5,Inputs!$C$3-($A$22-$A44+1),D44+E44,0,1)</f>
        <v>0</v>
      </c>
      <c r="G44" s="16">
        <f>E44+D44</f>
        <v>0</v>
      </c>
      <c r="I44" s="11">
        <v>2020</v>
      </c>
      <c r="J44" s="17">
        <f>J29</f>
        <v>0</v>
      </c>
      <c r="K44" s="17">
        <f t="shared" ref="K44:N44" si="27">K29</f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>L44+M44+N44</f>
        <v>0</v>
      </c>
      <c r="P44" s="16">
        <f>-PV($B$5,Inputs!$C$3-($A$22-$A44+1), AVERAGE('Option 1D'!$O$50:$O$52)*$B44/$B$53,0,1)</f>
        <v>0</v>
      </c>
      <c r="Q44" s="16">
        <f>O44</f>
        <v>0</v>
      </c>
      <c r="S44" s="11">
        <v>2020</v>
      </c>
      <c r="T44" s="17">
        <f>T29</f>
        <v>0</v>
      </c>
      <c r="U44" s="17">
        <f t="shared" ref="U44:X44" si="28">U29</f>
        <v>0</v>
      </c>
      <c r="V44" s="16">
        <f t="shared" si="28"/>
        <v>0</v>
      </c>
      <c r="W44" s="16">
        <f t="shared" si="28"/>
        <v>0</v>
      </c>
      <c r="X44" s="16">
        <f t="shared" si="28"/>
        <v>0</v>
      </c>
      <c r="Y44" s="16">
        <f>V44+W44+X44</f>
        <v>0</v>
      </c>
      <c r="Z44" s="16">
        <f>-PV($B$5,Inputs!$C$3-($A$22-$A44+1), AVERAGE('Option 1D'!$Y$50:$Y$52)*$B44/$B$53,0,1)</f>
        <v>0</v>
      </c>
      <c r="AA44" s="16">
        <f>Y44</f>
        <v>0</v>
      </c>
      <c r="AC44" s="11">
        <v>2020</v>
      </c>
      <c r="AD44" s="17">
        <f>AD29</f>
        <v>0</v>
      </c>
      <c r="AE44" s="17">
        <f t="shared" ref="AE44:AH44" si="29">AE29</f>
        <v>0</v>
      </c>
      <c r="AF44" s="16">
        <f t="shared" si="29"/>
        <v>0</v>
      </c>
      <c r="AG44" s="16">
        <f t="shared" si="29"/>
        <v>0</v>
      </c>
      <c r="AH44" s="16">
        <f t="shared" si="29"/>
        <v>0</v>
      </c>
      <c r="AI44" s="16">
        <f>AF44+AG44+AH44</f>
        <v>0</v>
      </c>
      <c r="AJ44" s="16">
        <f>-PV($B$5,Inputs!$C$3-($A$22-$A44+1), AVERAGE('Option 1D'!$AI$50:$AI$52)*$B44/$B$53,0,1)</f>
        <v>0</v>
      </c>
      <c r="AK44" s="16">
        <f>AI44</f>
        <v>0</v>
      </c>
    </row>
    <row r="45" spans="1:37" ht="16.5" thickTop="1" thickBot="1" x14ac:dyDescent="0.3">
      <c r="A45" s="11">
        <v>2021</v>
      </c>
      <c r="B45" s="17">
        <f>SUMIF(Inputs!$D$30:$D$35,'Option 1D'!$A45,Inputs!E$30:E$35)</f>
        <v>100</v>
      </c>
      <c r="C45" s="16">
        <f>SUMIF(Inputs!$D$30:$D$35,'Option 1D'!$A45,Inputs!F$30:F$35)*$C$5</f>
        <v>6.4</v>
      </c>
      <c r="D45" s="16">
        <f>-PMT($B$5,Inputs!$C$3,C45,0,1)</f>
        <v>0.33620920027778817</v>
      </c>
      <c r="E45" s="16">
        <f>Inputs!$C$4*D45</f>
        <v>6.7241840055557636E-3</v>
      </c>
      <c r="F45" s="16">
        <f>-PV($B$5,Inputs!$C$3-($A$22-$A45+1),D45+E45,0,1)</f>
        <v>5.3833594204394837</v>
      </c>
      <c r="G45" s="16">
        <f>D45+E45+G44</f>
        <v>0.34293338428334391</v>
      </c>
      <c r="I45" s="11">
        <v>2021</v>
      </c>
      <c r="J45" s="17">
        <f t="shared" ref="J45:N52" si="30">J30</f>
        <v>58</v>
      </c>
      <c r="K45" s="17">
        <f t="shared" si="30"/>
        <v>9</v>
      </c>
      <c r="L45" s="16">
        <f t="shared" si="30"/>
        <v>0.84078725137157462</v>
      </c>
      <c r="M45" s="16">
        <f t="shared" si="30"/>
        <v>4.7245529299886811E-2</v>
      </c>
      <c r="N45" s="16">
        <f t="shared" si="30"/>
        <v>0</v>
      </c>
      <c r="O45" s="16">
        <f t="shared" ref="O45:O52" si="31">L45+M45+N45</f>
        <v>0.88803278067146141</v>
      </c>
      <c r="P45" s="16">
        <f>-PV($B$5,Inputs!$C$3-($A$22-$A45+1), AVERAGE('Option 1D'!$O$50:$O$52)*$B45/$B$53,0,1)</f>
        <v>20.692658604060764</v>
      </c>
      <c r="Q45" s="16">
        <f t="shared" ref="Q45:Q52" si="32">O45</f>
        <v>0.88803278067146141</v>
      </c>
      <c r="S45" s="11">
        <v>2021</v>
      </c>
      <c r="T45" s="17">
        <f t="shared" ref="T45:X52" si="33">T30</f>
        <v>51</v>
      </c>
      <c r="U45" s="17">
        <f t="shared" si="33"/>
        <v>8</v>
      </c>
      <c r="V45" s="16">
        <f t="shared" si="33"/>
        <v>0.73204675730030633</v>
      </c>
      <c r="W45" s="16">
        <f t="shared" si="33"/>
        <v>4.1080968451841039E-2</v>
      </c>
      <c r="X45" s="16">
        <f t="shared" si="33"/>
        <v>0</v>
      </c>
      <c r="Y45" s="16">
        <f t="shared" ref="Y45:Y52" si="34">V45+W45+X45</f>
        <v>0.77312772575214739</v>
      </c>
      <c r="Z45" s="16">
        <f>-PV($B$5,Inputs!$C$3-($A$22-$A45+1), AVERAGE('Option 1D'!$Y$50:$Y$52)*$B45/$B$53,0,1)</f>
        <v>9.923617360963604</v>
      </c>
      <c r="AA45" s="16">
        <f t="shared" ref="AA45:AA52" si="35">Y45</f>
        <v>0.77312772575214739</v>
      </c>
      <c r="AC45" s="11">
        <v>2021</v>
      </c>
      <c r="AD45" s="17">
        <f t="shared" ref="AD45:AH52" si="36">AD30</f>
        <v>59</v>
      </c>
      <c r="AE45" s="17">
        <f t="shared" si="36"/>
        <v>8</v>
      </c>
      <c r="AF45" s="16">
        <f t="shared" si="36"/>
        <v>0.75139101523257368</v>
      </c>
      <c r="AG45" s="16">
        <f t="shared" si="36"/>
        <v>4.2687627270174895E-2</v>
      </c>
      <c r="AH45" s="16">
        <f t="shared" si="36"/>
        <v>0</v>
      </c>
      <c r="AI45" s="16">
        <f t="shared" ref="AI45:AI52" si="37">AF45+AG45+AH45</f>
        <v>0.79407864250274862</v>
      </c>
      <c r="AJ45" s="16">
        <f>-PV($B$5,Inputs!$C$3-($A$22-$A45+1), AVERAGE('Option 1D'!$AI$50:$AI$52)*$B45/$B$53,0,1)</f>
        <v>53.248035843394362</v>
      </c>
      <c r="AK45" s="16">
        <f t="shared" ref="AK45:AK52" si="38">AI45</f>
        <v>0.79407864250274862</v>
      </c>
    </row>
    <row r="46" spans="1:37" ht="16.5" thickTop="1" thickBot="1" x14ac:dyDescent="0.3">
      <c r="A46" s="11">
        <v>2022</v>
      </c>
      <c r="B46" s="17">
        <f>SUMIF(Inputs!$D$30:$D$35,'Option 1D'!$A46,Inputs!E$30:E$35)</f>
        <v>200</v>
      </c>
      <c r="C46" s="16">
        <f>SUMIF(Inputs!$D$30:$D$35,'Option 1D'!$A46,Inputs!F$30:F$35)*$C$5</f>
        <v>12.7</v>
      </c>
      <c r="D46" s="16">
        <f>-PMT($B$5,Inputs!$C$3,C46,0,1)</f>
        <v>0.66716513180123582</v>
      </c>
      <c r="E46" s="16">
        <f>Inputs!$C$4*D46</f>
        <v>1.3343302636024717E-2</v>
      </c>
      <c r="F46" s="16">
        <f>-PV($B$5,Inputs!$C$3-($A$22-$A46+1),D46+E46,0,1)</f>
        <v>11.001864811185667</v>
      </c>
      <c r="G46" s="16">
        <f t="shared" ref="G46:G52" si="39">D46+E46+G45</f>
        <v>1.0234418187206045</v>
      </c>
      <c r="I46" s="11">
        <v>2022</v>
      </c>
      <c r="J46" s="17">
        <f t="shared" si="30"/>
        <v>106</v>
      </c>
      <c r="K46" s="17">
        <f t="shared" si="30"/>
        <v>15</v>
      </c>
      <c r="L46" s="16">
        <f t="shared" si="30"/>
        <v>1.441215015936032</v>
      </c>
      <c r="M46" s="16">
        <f t="shared" si="30"/>
        <v>8.0576136590013225E-2</v>
      </c>
      <c r="N46" s="16">
        <f t="shared" si="30"/>
        <v>0</v>
      </c>
      <c r="O46" s="16">
        <f t="shared" si="31"/>
        <v>1.5217911525260452</v>
      </c>
      <c r="P46" s="16">
        <f>-PV($B$5,Inputs!$C$3-($A$22-$A46+1), AVERAGE('Option 1D'!$O$50:$O$52)*$B46/$B$53,0,1)</f>
        <v>42.62216136514099</v>
      </c>
      <c r="Q46" s="16">
        <f t="shared" si="32"/>
        <v>1.5217911525260452</v>
      </c>
      <c r="S46" s="11">
        <v>2022</v>
      </c>
      <c r="T46" s="17">
        <f t="shared" si="33"/>
        <v>82</v>
      </c>
      <c r="U46" s="17">
        <f t="shared" si="33"/>
        <v>12</v>
      </c>
      <c r="V46" s="16">
        <f t="shared" si="33"/>
        <v>1.119912682518694</v>
      </c>
      <c r="W46" s="16">
        <f t="shared" si="33"/>
        <v>6.2699243910133012E-2</v>
      </c>
      <c r="X46" s="16">
        <f t="shared" si="33"/>
        <v>0</v>
      </c>
      <c r="Y46" s="16">
        <f t="shared" si="34"/>
        <v>1.1826119264288271</v>
      </c>
      <c r="Z46" s="16">
        <f>-PV($B$5,Inputs!$C$3-($A$22-$A46+1), AVERAGE('Option 1D'!$Y$50:$Y$52)*$B46/$B$53,0,1)</f>
        <v>20.440390409857805</v>
      </c>
      <c r="AA46" s="16">
        <f t="shared" si="35"/>
        <v>1.1826119264288271</v>
      </c>
      <c r="AC46" s="11">
        <v>2022</v>
      </c>
      <c r="AD46" s="17">
        <f t="shared" si="36"/>
        <v>212</v>
      </c>
      <c r="AE46" s="17">
        <f t="shared" si="36"/>
        <v>31</v>
      </c>
      <c r="AF46" s="16">
        <f t="shared" si="36"/>
        <v>2.7590724937904874</v>
      </c>
      <c r="AG46" s="16">
        <f t="shared" si="36"/>
        <v>0.15406004185870559</v>
      </c>
      <c r="AH46" s="16">
        <f t="shared" si="36"/>
        <v>0</v>
      </c>
      <c r="AI46" s="16">
        <f t="shared" si="37"/>
        <v>2.9131325356491931</v>
      </c>
      <c r="AJ46" s="16">
        <f>-PV($B$5,Inputs!$C$3-($A$22-$A46+1), AVERAGE('Option 1D'!$AI$50:$AI$52)*$B46/$B$53,0,1)</f>
        <v>109.67881989067301</v>
      </c>
      <c r="AK46" s="16">
        <f t="shared" si="38"/>
        <v>2.9131325356491931</v>
      </c>
    </row>
    <row r="47" spans="1:37" ht="16.5" thickTop="1" thickBot="1" x14ac:dyDescent="0.3">
      <c r="A47" s="11">
        <v>2023</v>
      </c>
      <c r="B47" s="17">
        <f>SUMIF(Inputs!$D$30:$D$35,'Option 1D'!$A47,Inputs!E$30:E$35)</f>
        <v>200</v>
      </c>
      <c r="C47" s="16">
        <f>SUMIF(Inputs!$D$30:$D$35,'Option 1D'!$A47,Inputs!F$30:F$35)*$C$5</f>
        <v>12.6</v>
      </c>
      <c r="D47" s="16">
        <f>-PMT($B$5,Inputs!$C$3,C47,0,1)</f>
        <v>0.66191186304689542</v>
      </c>
      <c r="E47" s="16">
        <f>Inputs!$C$4*D47</f>
        <v>1.3238237260937908E-2</v>
      </c>
      <c r="F47" s="16">
        <f>-PV($B$5,Inputs!$C$3-($A$22-$A47+1),D47+E47,0,1)</f>
        <v>11.221271795384812</v>
      </c>
      <c r="G47" s="16">
        <f t="shared" si="39"/>
        <v>1.6985919190284378</v>
      </c>
      <c r="I47" s="11">
        <v>2023</v>
      </c>
      <c r="J47" s="17">
        <f t="shared" si="30"/>
        <v>177</v>
      </c>
      <c r="K47" s="17">
        <f t="shared" si="30"/>
        <v>25</v>
      </c>
      <c r="L47" s="16">
        <f t="shared" si="30"/>
        <v>2.5819923025773615</v>
      </c>
      <c r="M47" s="16">
        <f t="shared" si="30"/>
        <v>0.14316151312625741</v>
      </c>
      <c r="N47" s="16">
        <f t="shared" si="30"/>
        <v>0</v>
      </c>
      <c r="O47" s="16">
        <f t="shared" si="31"/>
        <v>2.725153815703619</v>
      </c>
      <c r="P47" s="16">
        <f>-PV($B$5,Inputs!$C$3-($A$22-$A47+1), AVERAGE('Option 1D'!$O$50:$O$52)*$B47/$B$53,0,1)</f>
        <v>43.817179874338514</v>
      </c>
      <c r="Q47" s="16">
        <f t="shared" si="32"/>
        <v>2.725153815703619</v>
      </c>
      <c r="S47" s="11">
        <v>2023</v>
      </c>
      <c r="T47" s="17">
        <f t="shared" si="33"/>
        <v>125</v>
      </c>
      <c r="U47" s="17">
        <f t="shared" si="33"/>
        <v>18</v>
      </c>
      <c r="V47" s="16">
        <f t="shared" si="33"/>
        <v>1.7969740937678456</v>
      </c>
      <c r="W47" s="16">
        <f t="shared" si="33"/>
        <v>9.9880772710510407E-2</v>
      </c>
      <c r="X47" s="16">
        <f t="shared" si="33"/>
        <v>0</v>
      </c>
      <c r="Y47" s="16">
        <f t="shared" si="34"/>
        <v>1.896854866478356</v>
      </c>
      <c r="Z47" s="16">
        <f>-PV($B$5,Inputs!$C$3-($A$22-$A47+1), AVERAGE('Option 1D'!$Y$50:$Y$52)*$B47/$B$53,0,1)</f>
        <v>21.013487692882531</v>
      </c>
      <c r="AA47" s="16">
        <f t="shared" si="35"/>
        <v>1.896854866478356</v>
      </c>
      <c r="AC47" s="11">
        <v>2023</v>
      </c>
      <c r="AD47" s="17">
        <f t="shared" si="36"/>
        <v>539</v>
      </c>
      <c r="AE47" s="17">
        <f t="shared" si="36"/>
        <v>76</v>
      </c>
      <c r="AF47" s="16">
        <f t="shared" si="36"/>
        <v>7.3530232022281705</v>
      </c>
      <c r="AG47" s="16">
        <f t="shared" si="36"/>
        <v>0.40135600836142743</v>
      </c>
      <c r="AH47" s="16">
        <f t="shared" si="36"/>
        <v>0</v>
      </c>
      <c r="AI47" s="16">
        <f t="shared" si="37"/>
        <v>7.7543792105895983</v>
      </c>
      <c r="AJ47" s="16">
        <f>-PV($B$5,Inputs!$C$3-($A$22-$A47+1), AVERAGE('Option 1D'!$AI$50:$AI$52)*$B47/$B$53,0,1)</f>
        <v>112.75393892824233</v>
      </c>
      <c r="AK47" s="16">
        <f t="shared" si="38"/>
        <v>7.7543792105895983</v>
      </c>
    </row>
    <row r="48" spans="1:37" ht="16.5" thickTop="1" thickBot="1" x14ac:dyDescent="0.3">
      <c r="A48" s="11">
        <v>2024</v>
      </c>
      <c r="B48" s="17">
        <f>SUMIF(Inputs!$D$30:$D$35,'Option 1D'!$A48,Inputs!E$30:E$35)</f>
        <v>100</v>
      </c>
      <c r="C48" s="16">
        <f>SUMIF(Inputs!$D$30:$D$35,'Option 1D'!$A48,Inputs!F$30:F$35)*$C$5</f>
        <v>7.1</v>
      </c>
      <c r="D48" s="16">
        <f>-PMT($B$5,Inputs!$C$3,C48,0,1)</f>
        <v>0.3729820815581712</v>
      </c>
      <c r="E48" s="16">
        <f>Inputs!$C$4*D48</f>
        <v>7.459641631163424E-3</v>
      </c>
      <c r="F48" s="16">
        <f>-PV($B$5,Inputs!$C$3-($A$22-$A48+1),D48+E48,0,1)</f>
        <v>6.4897147656885412</v>
      </c>
      <c r="G48" s="16">
        <f t="shared" si="39"/>
        <v>2.0790336422177722</v>
      </c>
      <c r="I48" s="11">
        <v>2024</v>
      </c>
      <c r="J48" s="17">
        <f t="shared" si="30"/>
        <v>272</v>
      </c>
      <c r="K48" s="17">
        <f t="shared" si="30"/>
        <v>39</v>
      </c>
      <c r="L48" s="16">
        <f t="shared" si="30"/>
        <v>4.0674034236258096</v>
      </c>
      <c r="M48" s="16">
        <f t="shared" si="30"/>
        <v>0.22294277246722499</v>
      </c>
      <c r="N48" s="16">
        <f t="shared" si="30"/>
        <v>0</v>
      </c>
      <c r="O48" s="16">
        <f t="shared" si="31"/>
        <v>4.2903461960930347</v>
      </c>
      <c r="P48" s="16">
        <f>-PV($B$5,Inputs!$C$3-($A$22-$A48+1), AVERAGE('Option 1D'!$O$50:$O$52)*$B48/$B$53,0,1)</f>
        <v>22.485893564800918</v>
      </c>
      <c r="Q48" s="16">
        <f t="shared" si="32"/>
        <v>4.2903461960930347</v>
      </c>
      <c r="S48" s="11">
        <v>2024</v>
      </c>
      <c r="T48" s="17">
        <f t="shared" si="33"/>
        <v>210</v>
      </c>
      <c r="U48" s="17">
        <f t="shared" si="33"/>
        <v>30</v>
      </c>
      <c r="V48" s="16">
        <f t="shared" si="33"/>
        <v>3.1111767316932979</v>
      </c>
      <c r="W48" s="16">
        <f t="shared" si="33"/>
        <v>0.17106962595280914</v>
      </c>
      <c r="X48" s="16">
        <f t="shared" si="33"/>
        <v>0</v>
      </c>
      <c r="Y48" s="16">
        <f t="shared" si="34"/>
        <v>3.2822463576461072</v>
      </c>
      <c r="Z48" s="16">
        <f>-PV($B$5,Inputs!$C$3-($A$22-$A48+1), AVERAGE('Option 1D'!$Y$50:$Y$52)*$B48/$B$53,0,1)</f>
        <v>10.783602437274469</v>
      </c>
      <c r="AA48" s="16">
        <f t="shared" si="35"/>
        <v>3.2822463576461072</v>
      </c>
      <c r="AC48" s="11">
        <v>2024</v>
      </c>
      <c r="AD48" s="17">
        <f t="shared" si="36"/>
        <v>887</v>
      </c>
      <c r="AE48" s="17">
        <f t="shared" si="36"/>
        <v>126</v>
      </c>
      <c r="AF48" s="16">
        <f t="shared" si="36"/>
        <v>12.687222583240965</v>
      </c>
      <c r="AG48" s="16">
        <f t="shared" si="36"/>
        <v>0.67614040491604155</v>
      </c>
      <c r="AH48" s="16">
        <f t="shared" si="36"/>
        <v>0</v>
      </c>
      <c r="AI48" s="16">
        <f t="shared" si="37"/>
        <v>13.363362988157007</v>
      </c>
      <c r="AJ48" s="16">
        <f>-PV($B$5,Inputs!$C$3-($A$22-$A48+1), AVERAGE('Option 1D'!$AI$50:$AI$52)*$B48/$B$53,0,1)</f>
        <v>57.862534216570133</v>
      </c>
      <c r="AK48" s="16">
        <f t="shared" si="38"/>
        <v>13.363362988157007</v>
      </c>
    </row>
    <row r="49" spans="1:37" ht="16.5" thickTop="1" thickBot="1" x14ac:dyDescent="0.3">
      <c r="A49" s="11">
        <v>2025</v>
      </c>
      <c r="B49" s="17">
        <f>SUMIF(Inputs!$D$30:$D$35,'Option 1D'!$A49,Inputs!E$30:E$35)</f>
        <v>0</v>
      </c>
      <c r="C49" s="16">
        <f>SUMIF(Inputs!$D$30:$D$35,'Option 1D'!$A49,Inputs!F$30:F$35)*$C$5</f>
        <v>0</v>
      </c>
      <c r="D49" s="16">
        <f>-PMT($B$5,Inputs!$C$3,C49,0,1)</f>
        <v>0</v>
      </c>
      <c r="E49" s="16">
        <f>Inputs!$C$4*D49</f>
        <v>0</v>
      </c>
      <c r="F49" s="16">
        <f>-PV($B$5,Inputs!$C$3-($A$22-$A49+1),D49+E49,0,1)</f>
        <v>0</v>
      </c>
      <c r="G49" s="16">
        <f t="shared" si="39"/>
        <v>2.0790336422177722</v>
      </c>
      <c r="I49" s="11">
        <v>2025</v>
      </c>
      <c r="J49" s="17">
        <f t="shared" si="30"/>
        <v>292</v>
      </c>
      <c r="K49" s="17">
        <f t="shared" si="30"/>
        <v>42</v>
      </c>
      <c r="L49" s="16">
        <f t="shared" si="30"/>
        <v>4.3789045500783503</v>
      </c>
      <c r="M49" s="16">
        <f t="shared" si="30"/>
        <v>0.23632389840358997</v>
      </c>
      <c r="N49" s="16">
        <f t="shared" si="30"/>
        <v>0</v>
      </c>
      <c r="O49" s="16">
        <f t="shared" si="31"/>
        <v>4.6152284484819406</v>
      </c>
      <c r="P49" s="16">
        <f>-PV($B$5,Inputs!$C$3-($A$22-$A49+1), AVERAGE('Option 1D'!$O$50:$O$52)*$B49/$B$53,0,1)</f>
        <v>0</v>
      </c>
      <c r="Q49" s="16">
        <f t="shared" si="32"/>
        <v>4.6152284484819406</v>
      </c>
      <c r="S49" s="11">
        <v>2025</v>
      </c>
      <c r="T49" s="17">
        <f t="shared" si="33"/>
        <v>217</v>
      </c>
      <c r="U49" s="17">
        <f t="shared" si="33"/>
        <v>31</v>
      </c>
      <c r="V49" s="16">
        <f t="shared" si="33"/>
        <v>3.2211909130871548</v>
      </c>
      <c r="W49" s="16">
        <f t="shared" si="33"/>
        <v>0.17520990755107466</v>
      </c>
      <c r="X49" s="16">
        <f t="shared" si="33"/>
        <v>0</v>
      </c>
      <c r="Y49" s="16">
        <f t="shared" si="34"/>
        <v>3.3964008206382292</v>
      </c>
      <c r="Z49" s="16">
        <f>-PV($B$5,Inputs!$C$3-($A$22-$A49+1), AVERAGE('Option 1D'!$Y$50:$Y$52)*$B49/$B$53,0,1)</f>
        <v>0</v>
      </c>
      <c r="AA49" s="16">
        <f t="shared" si="35"/>
        <v>3.3964008206382292</v>
      </c>
      <c r="AC49" s="11">
        <v>2025</v>
      </c>
      <c r="AD49" s="17">
        <f t="shared" si="36"/>
        <v>965</v>
      </c>
      <c r="AE49" s="17">
        <f t="shared" si="36"/>
        <v>137</v>
      </c>
      <c r="AF49" s="16">
        <f t="shared" si="36"/>
        <v>13.936157063466544</v>
      </c>
      <c r="AG49" s="16">
        <f t="shared" si="36"/>
        <v>0.73508407527741482</v>
      </c>
      <c r="AH49" s="16">
        <f t="shared" si="36"/>
        <v>0</v>
      </c>
      <c r="AI49" s="16">
        <f t="shared" si="37"/>
        <v>14.671241138743959</v>
      </c>
      <c r="AJ49" s="16">
        <f>-PV($B$5,Inputs!$C$3-($A$22-$A49+1), AVERAGE('Option 1D'!$AI$50:$AI$52)*$B49/$B$53,0,1)</f>
        <v>0</v>
      </c>
      <c r="AK49" s="16">
        <f t="shared" si="38"/>
        <v>14.671241138743959</v>
      </c>
    </row>
    <row r="50" spans="1:37" ht="16.5" thickTop="1" thickBot="1" x14ac:dyDescent="0.3">
      <c r="A50" s="11">
        <v>2026</v>
      </c>
      <c r="B50" s="17">
        <f>SUMIF(Inputs!$D$30:$D$35,'Option 1D'!$A50,Inputs!E$30:E$35)</f>
        <v>0</v>
      </c>
      <c r="C50" s="16">
        <f>SUMIF(Inputs!$D$30:$D$35,'Option 1D'!$A50,Inputs!F$30:F$35)*$C$5</f>
        <v>0</v>
      </c>
      <c r="D50" s="16">
        <f>-PMT($B$5,Inputs!$C$3,C50,0,1)</f>
        <v>0</v>
      </c>
      <c r="E50" s="16">
        <f>Inputs!$C$4*D50</f>
        <v>0</v>
      </c>
      <c r="F50" s="16">
        <f>-PV($B$5,Inputs!$C$3-($A$22-$A50+1),D50+E50,0,1)</f>
        <v>0</v>
      </c>
      <c r="G50" s="16">
        <f t="shared" si="39"/>
        <v>2.0790336422177722</v>
      </c>
      <c r="I50" s="11">
        <v>2026</v>
      </c>
      <c r="J50" s="17">
        <f t="shared" si="30"/>
        <v>401</v>
      </c>
      <c r="K50" s="17">
        <f t="shared" si="30"/>
        <v>57</v>
      </c>
      <c r="L50" s="16">
        <f t="shared" si="30"/>
        <v>6.3548359083153327</v>
      </c>
      <c r="M50" s="16">
        <f t="shared" si="30"/>
        <v>0.34115500300682955</v>
      </c>
      <c r="N50" s="16">
        <f t="shared" si="30"/>
        <v>0</v>
      </c>
      <c r="O50" s="16">
        <f t="shared" si="31"/>
        <v>6.6959909113221627</v>
      </c>
      <c r="P50" s="16">
        <f>-PV($B$5,Inputs!$C$3-($A$22-$A50+1), AVERAGE('Option 1D'!$O$50:$O$52)*$B50/$B$53,0,1)</f>
        <v>0</v>
      </c>
      <c r="Q50" s="16">
        <f t="shared" si="32"/>
        <v>6.6959909113221627</v>
      </c>
      <c r="S50" s="11">
        <v>2026</v>
      </c>
      <c r="T50" s="17">
        <f t="shared" si="33"/>
        <v>246</v>
      </c>
      <c r="U50" s="17">
        <f t="shared" si="33"/>
        <v>35</v>
      </c>
      <c r="V50" s="16">
        <f t="shared" si="33"/>
        <v>3.8377295504551081</v>
      </c>
      <c r="W50" s="16">
        <f t="shared" si="33"/>
        <v>0.20790317395616059</v>
      </c>
      <c r="X50" s="16">
        <f t="shared" si="33"/>
        <v>0</v>
      </c>
      <c r="Y50" s="16">
        <f t="shared" si="34"/>
        <v>4.0456327244112691</v>
      </c>
      <c r="Z50" s="16">
        <f>-PV($B$5,Inputs!$C$3-($A$22-$A50+1), AVERAGE('Option 1D'!$Y$50:$Y$52)*$B50/$B$53,0,1)</f>
        <v>0</v>
      </c>
      <c r="AA50" s="16">
        <f t="shared" si="35"/>
        <v>4.0456327244112691</v>
      </c>
      <c r="AC50" s="11">
        <v>2026</v>
      </c>
      <c r="AD50" s="17">
        <f t="shared" si="36"/>
        <v>1243</v>
      </c>
      <c r="AE50" s="17">
        <f t="shared" si="36"/>
        <v>176</v>
      </c>
      <c r="AF50" s="16">
        <f t="shared" si="36"/>
        <v>17.991350581948801</v>
      </c>
      <c r="AG50" s="16">
        <f t="shared" si="36"/>
        <v>0.94524850248549785</v>
      </c>
      <c r="AH50" s="16">
        <f t="shared" si="36"/>
        <v>0</v>
      </c>
      <c r="AI50" s="16">
        <f t="shared" si="37"/>
        <v>18.936599084434299</v>
      </c>
      <c r="AJ50" s="16">
        <f>-PV($B$5,Inputs!$C$3-($A$22-$A50+1), AVERAGE('Option 1D'!$AI$50:$AI$52)*$B50/$B$53,0,1)</f>
        <v>0</v>
      </c>
      <c r="AK50" s="16">
        <f t="shared" si="38"/>
        <v>18.936599084434299</v>
      </c>
    </row>
    <row r="51" spans="1:37" ht="16.5" thickTop="1" thickBot="1" x14ac:dyDescent="0.3">
      <c r="A51" s="11">
        <v>2027</v>
      </c>
      <c r="B51" s="17">
        <f>SUMIF(Inputs!$D$30:$D$35,'Option 1D'!$A51,Inputs!E$30:E$35)</f>
        <v>0</v>
      </c>
      <c r="C51" s="16">
        <f>SUMIF(Inputs!$D$30:$D$35,'Option 1D'!$A51,Inputs!F$30:F$35)*$C$5</f>
        <v>0</v>
      </c>
      <c r="D51" s="16">
        <f>-PMT($B$5,Inputs!$C$3,C51,0,1)</f>
        <v>0</v>
      </c>
      <c r="E51" s="16">
        <f>Inputs!$C$4*D51</f>
        <v>0</v>
      </c>
      <c r="F51" s="16">
        <f>-PV($B$5,Inputs!$C$3-($A$22-$A51+1),D51+E51,0,1)</f>
        <v>0</v>
      </c>
      <c r="G51" s="16">
        <f t="shared" si="39"/>
        <v>2.0790336422177722</v>
      </c>
      <c r="I51" s="11">
        <v>2027</v>
      </c>
      <c r="J51" s="17">
        <f t="shared" si="30"/>
        <v>507</v>
      </c>
      <c r="K51" s="17">
        <f t="shared" si="30"/>
        <v>73</v>
      </c>
      <c r="L51" s="16">
        <f t="shared" si="30"/>
        <v>7.4606486391165241</v>
      </c>
      <c r="M51" s="16">
        <f t="shared" si="30"/>
        <v>0.40126152056737929</v>
      </c>
      <c r="N51" s="16">
        <f t="shared" si="30"/>
        <v>0</v>
      </c>
      <c r="O51" s="16">
        <f t="shared" si="31"/>
        <v>7.8619101596839034</v>
      </c>
      <c r="P51" s="16">
        <f>-PV($B$5,Inputs!$C$3-($A$22-$A51+1), AVERAGE('Option 1D'!$O$50:$O$52)*$B51/$B$53,0,1)</f>
        <v>0</v>
      </c>
      <c r="Q51" s="16">
        <f t="shared" si="32"/>
        <v>7.8619101596839034</v>
      </c>
      <c r="S51" s="11">
        <v>2027</v>
      </c>
      <c r="T51" s="17">
        <f t="shared" si="33"/>
        <v>238</v>
      </c>
      <c r="U51" s="17">
        <f t="shared" si="33"/>
        <v>34</v>
      </c>
      <c r="V51" s="16">
        <f t="shared" si="33"/>
        <v>3.4162348027621166</v>
      </c>
      <c r="W51" s="16">
        <f t="shared" si="33"/>
        <v>0.18612563419100689</v>
      </c>
      <c r="X51" s="16">
        <f t="shared" si="33"/>
        <v>0</v>
      </c>
      <c r="Y51" s="16">
        <f t="shared" si="34"/>
        <v>3.6023604369531235</v>
      </c>
      <c r="Z51" s="16">
        <f>-PV($B$5,Inputs!$C$3-($A$22-$A51+1), AVERAGE('Option 1D'!$Y$50:$Y$52)*$B51/$B$53,0,1)</f>
        <v>0</v>
      </c>
      <c r="AA51" s="16">
        <f t="shared" si="35"/>
        <v>3.6023604369531235</v>
      </c>
      <c r="AC51" s="11">
        <v>2027</v>
      </c>
      <c r="AD51" s="17">
        <f t="shared" si="36"/>
        <v>1491</v>
      </c>
      <c r="AE51" s="17">
        <f t="shared" si="36"/>
        <v>210</v>
      </c>
      <c r="AF51" s="16">
        <f t="shared" si="36"/>
        <v>19.015243758863701</v>
      </c>
      <c r="AG51" s="16">
        <f t="shared" si="36"/>
        <v>1.0032981973334316</v>
      </c>
      <c r="AH51" s="16">
        <f t="shared" si="36"/>
        <v>0</v>
      </c>
      <c r="AI51" s="16">
        <f t="shared" si="37"/>
        <v>20.018541956197133</v>
      </c>
      <c r="AJ51" s="16">
        <f>-PV($B$5,Inputs!$C$3-($A$22-$A51+1), AVERAGE('Option 1D'!$AI$50:$AI$52)*$B51/$B$53,0,1)</f>
        <v>0</v>
      </c>
      <c r="AK51" s="16">
        <f t="shared" si="38"/>
        <v>20.018541956197133</v>
      </c>
    </row>
    <row r="52" spans="1:37" ht="16.5" thickTop="1" thickBot="1" x14ac:dyDescent="0.3">
      <c r="A52" s="11">
        <v>2028</v>
      </c>
      <c r="B52" s="17">
        <f>SUMIF(Inputs!$D$30:$D$35,'Option 1D'!$A52,Inputs!E$30:E$35)</f>
        <v>0</v>
      </c>
      <c r="C52" s="16">
        <f>SUMIF(Inputs!$D$30:$D$35,'Option 1D'!$A52,Inputs!F$30:F$35)*$C$5</f>
        <v>0</v>
      </c>
      <c r="D52" s="16">
        <f>-PMT($B$5,Inputs!$C$3,C52,0,1)</f>
        <v>0</v>
      </c>
      <c r="E52" s="16">
        <f>Inputs!$C$4*D52</f>
        <v>0</v>
      </c>
      <c r="F52" s="16">
        <f>-PV($B$5,Inputs!$C$3-($A$22-$A52+1),D52+E52,0,1)</f>
        <v>0</v>
      </c>
      <c r="G52" s="16">
        <f t="shared" si="39"/>
        <v>2.0790336422177722</v>
      </c>
      <c r="I52" s="11">
        <v>2028</v>
      </c>
      <c r="J52" s="17">
        <f t="shared" si="30"/>
        <v>580</v>
      </c>
      <c r="K52" s="17">
        <f t="shared" si="30"/>
        <v>83</v>
      </c>
      <c r="L52" s="16">
        <f t="shared" si="30"/>
        <v>8.7021107253409102</v>
      </c>
      <c r="M52" s="16">
        <f t="shared" si="30"/>
        <v>0.46711694103904372</v>
      </c>
      <c r="N52" s="16">
        <f t="shared" si="30"/>
        <v>0</v>
      </c>
      <c r="O52" s="16">
        <f t="shared" si="31"/>
        <v>9.1692276663799532</v>
      </c>
      <c r="P52" s="16">
        <f>-PV($B$5,Inputs!$C$3-($A$22-$A52+1), AVERAGE('Option 1D'!$O$50:$O$52)*$B52/$B$53,0,1)</f>
        <v>0</v>
      </c>
      <c r="Q52" s="16">
        <f t="shared" si="32"/>
        <v>9.1692276663799532</v>
      </c>
      <c r="S52" s="11">
        <v>2028</v>
      </c>
      <c r="T52" s="17">
        <f t="shared" si="33"/>
        <v>242</v>
      </c>
      <c r="U52" s="17">
        <f t="shared" si="33"/>
        <v>34</v>
      </c>
      <c r="V52" s="16">
        <f t="shared" si="33"/>
        <v>3.5380296449045354</v>
      </c>
      <c r="W52" s="16">
        <f t="shared" si="33"/>
        <v>0.19284112656256813</v>
      </c>
      <c r="X52" s="16">
        <f t="shared" si="33"/>
        <v>0</v>
      </c>
      <c r="Y52" s="16">
        <f t="shared" si="34"/>
        <v>3.7308707714671034</v>
      </c>
      <c r="Z52" s="16">
        <f>-PV($B$5,Inputs!$C$3-($A$22-$A52+1), AVERAGE('Option 1D'!$Y$50:$Y$52)*$B52/$B$53,0,1)</f>
        <v>0</v>
      </c>
      <c r="AA52" s="16">
        <f t="shared" si="35"/>
        <v>3.7308707714671034</v>
      </c>
      <c r="AC52" s="11">
        <v>2028</v>
      </c>
      <c r="AD52" s="17">
        <f t="shared" si="36"/>
        <v>1643</v>
      </c>
      <c r="AE52" s="17">
        <f t="shared" si="36"/>
        <v>232</v>
      </c>
      <c r="AF52" s="16">
        <f t="shared" si="36"/>
        <v>20.997421383683314</v>
      </c>
      <c r="AG52" s="16">
        <f t="shared" si="36"/>
        <v>1.1040193153186075</v>
      </c>
      <c r="AH52" s="16">
        <f t="shared" si="36"/>
        <v>0</v>
      </c>
      <c r="AI52" s="16">
        <f t="shared" si="37"/>
        <v>22.10144069900192</v>
      </c>
      <c r="AJ52" s="16">
        <f>-PV($B$5,Inputs!$C$3-($A$22-$A52+1), AVERAGE('Option 1D'!$AI$50:$AI$52)*$B52/$B$53,0,1)</f>
        <v>0</v>
      </c>
      <c r="AK52" s="16">
        <f t="shared" si="38"/>
        <v>22.10144069900192</v>
      </c>
    </row>
    <row r="53" spans="1:37" ht="16.5" thickTop="1" thickBot="1" x14ac:dyDescent="0.3">
      <c r="A53" s="11" t="s">
        <v>42</v>
      </c>
      <c r="B53" s="17">
        <f>SUM(B44:B52)</f>
        <v>600</v>
      </c>
      <c r="C53" s="16">
        <f>SUM(C44:C52)</f>
        <v>38.800000000000004</v>
      </c>
      <c r="D53" s="16">
        <f>SUM(D44:D52)</f>
        <v>2.0382682766840907</v>
      </c>
      <c r="E53" s="16">
        <f>SUM(E44:E52)</f>
        <v>4.0765365533681812E-2</v>
      </c>
      <c r="F53" s="16">
        <f>SUM(F44:F52)</f>
        <v>34.096210792698507</v>
      </c>
      <c r="G53" s="16">
        <f>F53</f>
        <v>34.096210792698507</v>
      </c>
      <c r="I53" s="11" t="s">
        <v>42</v>
      </c>
      <c r="J53" s="17">
        <f t="shared" ref="J53:P53" si="40">SUM(J44:J52)</f>
        <v>2393</v>
      </c>
      <c r="K53" s="17">
        <f t="shared" si="40"/>
        <v>343</v>
      </c>
      <c r="L53" s="17">
        <f t="shared" si="40"/>
        <v>35.827897816361897</v>
      </c>
      <c r="M53" s="17">
        <f t="shared" si="40"/>
        <v>1.939783314500225</v>
      </c>
      <c r="N53" s="17">
        <f t="shared" si="40"/>
        <v>0</v>
      </c>
      <c r="O53" s="17">
        <f t="shared" si="40"/>
        <v>37.767681130862123</v>
      </c>
      <c r="P53" s="16">
        <f t="shared" si="40"/>
        <v>129.61789340834116</v>
      </c>
      <c r="Q53" s="16">
        <f>P53</f>
        <v>129.61789340834116</v>
      </c>
      <c r="S53" s="11"/>
      <c r="T53" s="17">
        <f t="shared" ref="T53:Z53" si="41">SUM(T44:T52)</f>
        <v>1411</v>
      </c>
      <c r="U53" s="17">
        <f t="shared" si="41"/>
        <v>202</v>
      </c>
      <c r="V53" s="17">
        <f t="shared" si="41"/>
        <v>20.773295176489061</v>
      </c>
      <c r="W53" s="17">
        <f t="shared" si="41"/>
        <v>1.1368104532861039</v>
      </c>
      <c r="X53" s="17">
        <f t="shared" si="41"/>
        <v>0</v>
      </c>
      <c r="Y53" s="17">
        <f t="shared" si="41"/>
        <v>21.910105629775163</v>
      </c>
      <c r="Z53" s="16">
        <f t="shared" si="41"/>
        <v>62.161097900978405</v>
      </c>
      <c r="AA53" s="16">
        <f>Z53</f>
        <v>62.161097900978405</v>
      </c>
      <c r="AC53" s="11"/>
      <c r="AD53" s="17">
        <f t="shared" ref="AD53:AJ53" si="42">SUM(AD44:AD52)</f>
        <v>7039</v>
      </c>
      <c r="AE53" s="17">
        <f t="shared" si="42"/>
        <v>996</v>
      </c>
      <c r="AF53" s="17">
        <f t="shared" si="42"/>
        <v>95.490882082454561</v>
      </c>
      <c r="AG53" s="17">
        <f t="shared" si="42"/>
        <v>5.0618941728213018</v>
      </c>
      <c r="AH53" s="17">
        <f t="shared" si="42"/>
        <v>0</v>
      </c>
      <c r="AI53" s="17">
        <f t="shared" si="42"/>
        <v>100.55277625527586</v>
      </c>
      <c r="AJ53" s="16">
        <f t="shared" si="42"/>
        <v>333.54332887887983</v>
      </c>
      <c r="AK53" s="16">
        <f>AJ53</f>
        <v>333.54332887887983</v>
      </c>
    </row>
    <row r="54" spans="1:37" ht="16.5" thickTop="1" thickBot="1" x14ac:dyDescent="0.3"/>
    <row r="55" spans="1:37" ht="46.5" customHeight="1" thickTop="1" thickBot="1" x14ac:dyDescent="0.3">
      <c r="A55" s="1" t="s">
        <v>33</v>
      </c>
    </row>
    <row r="56" spans="1:37" ht="31.5" thickTop="1" thickBot="1" x14ac:dyDescent="0.3">
      <c r="I56" s="1" t="s">
        <v>38</v>
      </c>
      <c r="J56" s="1" t="s">
        <v>12</v>
      </c>
      <c r="L56" s="14"/>
      <c r="M56" s="14"/>
      <c r="S56" s="1" t="s">
        <v>38</v>
      </c>
      <c r="T56" s="1" t="s">
        <v>39</v>
      </c>
      <c r="V56" s="14"/>
      <c r="W56" s="14"/>
      <c r="AC56" s="1" t="s">
        <v>38</v>
      </c>
      <c r="AD56" s="1" t="s">
        <v>40</v>
      </c>
      <c r="AF56" s="14"/>
      <c r="AG56" s="14"/>
    </row>
    <row r="57" spans="1:37" ht="64.5" customHeight="1" thickTop="1" thickBot="1" x14ac:dyDescent="0.3">
      <c r="A57" s="1" t="s">
        <v>41</v>
      </c>
      <c r="B57" s="1" t="s">
        <v>44</v>
      </c>
      <c r="C57" s="1" t="s">
        <v>45</v>
      </c>
      <c r="D57" s="1" t="s">
        <v>54</v>
      </c>
      <c r="E57" s="1" t="s">
        <v>46</v>
      </c>
      <c r="F57" s="1" t="s">
        <v>47</v>
      </c>
      <c r="G57" s="1" t="s">
        <v>48</v>
      </c>
      <c r="I57" s="1" t="s">
        <v>38</v>
      </c>
      <c r="J57" s="10" t="s">
        <v>56</v>
      </c>
      <c r="K57" s="10" t="s">
        <v>57</v>
      </c>
      <c r="L57" s="10" t="s">
        <v>49</v>
      </c>
      <c r="M57" s="10" t="s">
        <v>50</v>
      </c>
      <c r="N57" s="1" t="s">
        <v>72</v>
      </c>
      <c r="O57" s="1" t="s">
        <v>51</v>
      </c>
      <c r="P57" s="1" t="s">
        <v>52</v>
      </c>
      <c r="Q57" s="1" t="s">
        <v>53</v>
      </c>
      <c r="S57" s="1" t="s">
        <v>38</v>
      </c>
      <c r="T57" s="10" t="s">
        <v>56</v>
      </c>
      <c r="U57" s="10" t="s">
        <v>57</v>
      </c>
      <c r="V57" s="10" t="s">
        <v>49</v>
      </c>
      <c r="W57" s="10" t="s">
        <v>50</v>
      </c>
      <c r="X57" s="1" t="s">
        <v>72</v>
      </c>
      <c r="Y57" s="1" t="s">
        <v>51</v>
      </c>
      <c r="Z57" s="1" t="s">
        <v>52</v>
      </c>
      <c r="AA57" s="1" t="s">
        <v>53</v>
      </c>
      <c r="AC57" s="1" t="s">
        <v>38</v>
      </c>
      <c r="AD57" s="10" t="s">
        <v>56</v>
      </c>
      <c r="AE57" s="10" t="s">
        <v>57</v>
      </c>
      <c r="AF57" s="10" t="s">
        <v>49</v>
      </c>
      <c r="AG57" s="10" t="s">
        <v>50</v>
      </c>
      <c r="AH57" s="1" t="s">
        <v>72</v>
      </c>
      <c r="AI57" s="1" t="s">
        <v>51</v>
      </c>
      <c r="AJ57" s="1" t="s">
        <v>52</v>
      </c>
      <c r="AK57" s="1" t="s">
        <v>53</v>
      </c>
    </row>
    <row r="58" spans="1:37" ht="16.5" thickTop="1" thickBot="1" x14ac:dyDescent="0.3">
      <c r="A58" s="11" t="s">
        <v>43</v>
      </c>
      <c r="B58" s="15"/>
      <c r="C58" s="15"/>
      <c r="D58" s="15"/>
      <c r="E58" s="15"/>
      <c r="F58" s="15"/>
      <c r="G58" s="15">
        <f>NPV($B$6,G59:G68)</f>
        <v>41.961343320837742</v>
      </c>
      <c r="I58" s="11" t="s">
        <v>43</v>
      </c>
      <c r="J58" s="15"/>
      <c r="K58" s="15"/>
      <c r="L58" s="15"/>
      <c r="M58" s="15"/>
      <c r="N58" s="15"/>
      <c r="O58" s="15"/>
      <c r="P58" s="15"/>
      <c r="Q58" s="15">
        <f>NPV($B$6,Q59:Q68)</f>
        <v>83.651380940413446</v>
      </c>
      <c r="S58" s="11" t="s">
        <v>43</v>
      </c>
      <c r="T58" s="15"/>
      <c r="U58" s="15"/>
      <c r="V58" s="15"/>
      <c r="W58" s="15"/>
      <c r="X58" s="15"/>
      <c r="Y58" s="15"/>
      <c r="Z58" s="15"/>
      <c r="AA58" s="15">
        <f>NPV($B$6,AA59:AA68)</f>
        <v>43.077655037244931</v>
      </c>
      <c r="AC58" s="11" t="s">
        <v>43</v>
      </c>
      <c r="AD58" s="15"/>
      <c r="AE58" s="15"/>
      <c r="AF58" s="15"/>
      <c r="AG58" s="15"/>
      <c r="AH58" s="15"/>
      <c r="AI58" s="15"/>
      <c r="AJ58" s="15"/>
      <c r="AK58" s="15">
        <f>NPV($B$6,AK59:AK68)</f>
        <v>217.50058901813696</v>
      </c>
    </row>
    <row r="59" spans="1:37" ht="16.5" thickTop="1" thickBot="1" x14ac:dyDescent="0.3">
      <c r="A59" s="11">
        <v>2020</v>
      </c>
      <c r="B59" s="17">
        <f>SUMIF(Inputs!$D$30:$D$35,'Option 1D'!$A59,Inputs!E$30:E$35)</f>
        <v>0</v>
      </c>
      <c r="C59" s="16">
        <f>SUMIF(Inputs!$D$30:$D$35,'Option 1D'!$A59,Inputs!F$30:F$35)*$C$6</f>
        <v>0</v>
      </c>
      <c r="D59" s="16">
        <f>-PMT($B$6,Inputs!$C$3,C59,0,1)</f>
        <v>0</v>
      </c>
      <c r="E59" s="16">
        <f>Inputs!$C$4*D59</f>
        <v>0</v>
      </c>
      <c r="F59" s="16">
        <f>-PV($B$6,Inputs!$C$3-($A$22-$A59+1),D59+E59,0,1)</f>
        <v>0</v>
      </c>
      <c r="G59" s="16">
        <f>E59+D59</f>
        <v>0</v>
      </c>
      <c r="I59" s="11">
        <v>2020</v>
      </c>
      <c r="J59" s="17">
        <f>J44</f>
        <v>0</v>
      </c>
      <c r="K59" s="17">
        <f t="shared" ref="K59:N59" si="43">K44</f>
        <v>0</v>
      </c>
      <c r="L59" s="16">
        <f t="shared" si="43"/>
        <v>0</v>
      </c>
      <c r="M59" s="16">
        <f t="shared" si="43"/>
        <v>0</v>
      </c>
      <c r="N59" s="16">
        <f t="shared" si="43"/>
        <v>0</v>
      </c>
      <c r="O59" s="16">
        <f>L59+M59+N59</f>
        <v>0</v>
      </c>
      <c r="P59" s="16">
        <f>-PV($B$6,Inputs!$C$3-($A$22-$A59+1), AVERAGE('Option 1D'!$O$65:$O$67)*$B59/$B$53,0,1)</f>
        <v>0</v>
      </c>
      <c r="Q59" s="16">
        <f>O59</f>
        <v>0</v>
      </c>
      <c r="S59" s="11">
        <v>2020</v>
      </c>
      <c r="T59" s="17">
        <f>T44</f>
        <v>0</v>
      </c>
      <c r="U59" s="17">
        <f t="shared" ref="U59:X59" si="44">U44</f>
        <v>0</v>
      </c>
      <c r="V59" s="16">
        <f t="shared" si="44"/>
        <v>0</v>
      </c>
      <c r="W59" s="16">
        <f t="shared" si="44"/>
        <v>0</v>
      </c>
      <c r="X59" s="16">
        <f t="shared" si="44"/>
        <v>0</v>
      </c>
      <c r="Y59" s="16">
        <f>V59+W59+X59</f>
        <v>0</v>
      </c>
      <c r="Z59" s="16">
        <f>-PV($B$6,Inputs!$C$3-($A$22-$A59+1), AVERAGE('Option 1D'!$Y$65:$Y$67)*$B59/$B$53,0,1)</f>
        <v>0</v>
      </c>
      <c r="AA59" s="16">
        <f>Y59</f>
        <v>0</v>
      </c>
      <c r="AC59" s="11">
        <v>2020</v>
      </c>
      <c r="AD59" s="17">
        <f>AD44</f>
        <v>0</v>
      </c>
      <c r="AE59" s="17">
        <f t="shared" ref="AE59:AH59" si="45">AE44</f>
        <v>0</v>
      </c>
      <c r="AF59" s="16">
        <f t="shared" si="45"/>
        <v>0</v>
      </c>
      <c r="AG59" s="16">
        <f t="shared" si="45"/>
        <v>0</v>
      </c>
      <c r="AH59" s="16">
        <f t="shared" si="45"/>
        <v>0</v>
      </c>
      <c r="AI59" s="16">
        <f>AF59+AG59+AH59</f>
        <v>0</v>
      </c>
      <c r="AJ59" s="16">
        <f>-PV($B$6,Inputs!$C$3-($A$22-$A59+1), AVERAGE('Option 1D'!$AI$65:$AI$67)*$B59/$B$53,0,1)</f>
        <v>0</v>
      </c>
      <c r="AK59" s="16">
        <f>AI59</f>
        <v>0</v>
      </c>
    </row>
    <row r="60" spans="1:37" ht="16.5" thickTop="1" thickBot="1" x14ac:dyDescent="0.3">
      <c r="A60" s="11">
        <v>2021</v>
      </c>
      <c r="B60" s="17">
        <f>SUMIF(Inputs!$D$30:$D$35,'Option 1D'!$A60,Inputs!E$30:E$35)</f>
        <v>100</v>
      </c>
      <c r="C60" s="16">
        <f>SUMIF(Inputs!$D$30:$D$35,'Option 1D'!$A60,Inputs!F$30:F$35)*$C$6</f>
        <v>8.32</v>
      </c>
      <c r="D60" s="16">
        <f>-PMT($B$6,Inputs!$C$3,C60,0,1)</f>
        <v>0.57022541848791786</v>
      </c>
      <c r="E60" s="16">
        <f>Inputs!$C$4*D60</f>
        <v>1.1404508369758357E-2</v>
      </c>
      <c r="F60" s="16">
        <f>-PV($B$6,Inputs!$C$3-($A$22-$A60+1),D60+E60,0,1)</f>
        <v>7.4239689516455067</v>
      </c>
      <c r="G60" s="16">
        <f>D60+E60+G59</f>
        <v>0.58162992685767623</v>
      </c>
      <c r="I60" s="11">
        <v>2021</v>
      </c>
      <c r="J60" s="17">
        <f t="shared" ref="J60:N67" si="46">J45</f>
        <v>58</v>
      </c>
      <c r="K60" s="17">
        <f t="shared" si="46"/>
        <v>9</v>
      </c>
      <c r="L60" s="16">
        <f t="shared" si="46"/>
        <v>0.84078725137157462</v>
      </c>
      <c r="M60" s="16">
        <f t="shared" si="46"/>
        <v>4.7245529299886811E-2</v>
      </c>
      <c r="N60" s="16">
        <f t="shared" si="46"/>
        <v>0</v>
      </c>
      <c r="O60" s="16">
        <f t="shared" ref="O60:O67" si="47">L60+M60+N60</f>
        <v>0.88803278067146141</v>
      </c>
      <c r="P60" s="16">
        <f>-PV($B$6,Inputs!$C$3-($A$22-$A60+1), AVERAGE('Option 1D'!$O$65:$O$67)*$B60/$B$53,0,1)</f>
        <v>16.825271622619958</v>
      </c>
      <c r="Q60" s="16">
        <f t="shared" ref="Q60:Q67" si="48">O60</f>
        <v>0.88803278067146141</v>
      </c>
      <c r="S60" s="11">
        <v>2021</v>
      </c>
      <c r="T60" s="17">
        <f t="shared" ref="T60:X67" si="49">T45</f>
        <v>51</v>
      </c>
      <c r="U60" s="17">
        <f t="shared" si="49"/>
        <v>8</v>
      </c>
      <c r="V60" s="16">
        <f t="shared" si="49"/>
        <v>0.73204675730030633</v>
      </c>
      <c r="W60" s="16">
        <f t="shared" si="49"/>
        <v>4.1080968451841039E-2</v>
      </c>
      <c r="X60" s="16">
        <f t="shared" si="49"/>
        <v>0</v>
      </c>
      <c r="Y60" s="16">
        <f t="shared" ref="Y60:Y67" si="50">V60+W60+X60</f>
        <v>0.77312772575214739</v>
      </c>
      <c r="Z60" s="16">
        <f>-PV($B$6,Inputs!$C$3-($A$22-$A60+1), AVERAGE('Option 1D'!$Y$65:$Y$67)*$B60/$B$53,0,1)</f>
        <v>8.0689272834373078</v>
      </c>
      <c r="AA60" s="16">
        <f t="shared" ref="AA60:AA67" si="51">Y60</f>
        <v>0.77312772575214739</v>
      </c>
      <c r="AC60" s="11">
        <v>2021</v>
      </c>
      <c r="AD60" s="17">
        <f t="shared" ref="AD60:AH67" si="52">AD45</f>
        <v>59</v>
      </c>
      <c r="AE60" s="17">
        <f t="shared" si="52"/>
        <v>8</v>
      </c>
      <c r="AF60" s="16">
        <f t="shared" si="52"/>
        <v>0.75139101523257368</v>
      </c>
      <c r="AG60" s="16">
        <f t="shared" si="52"/>
        <v>4.2687627270174895E-2</v>
      </c>
      <c r="AH60" s="16">
        <f t="shared" si="52"/>
        <v>0</v>
      </c>
      <c r="AI60" s="16">
        <f t="shared" ref="AI60:AI67" si="53">AF60+AG60+AH60</f>
        <v>0.79407864250274862</v>
      </c>
      <c r="AJ60" s="16">
        <f>-PV($B$6,Inputs!$C$3-($A$22-$A60+1), AVERAGE('Option 1D'!$AI$65:$AI$67)*$B60/$B$53,0,1)</f>
        <v>43.296160419922941</v>
      </c>
      <c r="AK60" s="16">
        <f t="shared" ref="AK60:AK67" si="54">AI60</f>
        <v>0.79407864250274862</v>
      </c>
    </row>
    <row r="61" spans="1:37" ht="16.5" thickTop="1" thickBot="1" x14ac:dyDescent="0.3">
      <c r="A61" s="11">
        <v>2022</v>
      </c>
      <c r="B61" s="17">
        <f>SUMIF(Inputs!$D$30:$D$35,'Option 1D'!$A61,Inputs!E$30:E$35)</f>
        <v>200</v>
      </c>
      <c r="C61" s="16">
        <f>SUMIF(Inputs!$D$30:$D$35,'Option 1D'!$A61,Inputs!F$30:F$35)*$C$6</f>
        <v>16.509999999999998</v>
      </c>
      <c r="D61" s="16">
        <f>-PMT($B$6,Inputs!$C$3,C61,0,1)</f>
        <v>1.1315410648119617</v>
      </c>
      <c r="E61" s="16">
        <f>Inputs!$C$4*D61</f>
        <v>2.2630821296239233E-2</v>
      </c>
      <c r="F61" s="16">
        <f>-PV($B$6,Inputs!$C$3-($A$22-$A61+1),D61+E61,0,1)</f>
        <v>15.052226969524757</v>
      </c>
      <c r="G61" s="16">
        <f t="shared" ref="G61:G67" si="55">D61+E61+G60</f>
        <v>1.7358018129658772</v>
      </c>
      <c r="I61" s="11">
        <v>2022</v>
      </c>
      <c r="J61" s="17">
        <f t="shared" si="46"/>
        <v>106</v>
      </c>
      <c r="K61" s="17">
        <f t="shared" si="46"/>
        <v>15</v>
      </c>
      <c r="L61" s="16">
        <f t="shared" si="46"/>
        <v>1.441215015936032</v>
      </c>
      <c r="M61" s="16">
        <f t="shared" si="46"/>
        <v>8.0576136590013225E-2</v>
      </c>
      <c r="N61" s="16">
        <f t="shared" si="46"/>
        <v>0</v>
      </c>
      <c r="O61" s="16">
        <f t="shared" si="47"/>
        <v>1.5217911525260452</v>
      </c>
      <c r="P61" s="16">
        <f>-PV($B$6,Inputs!$C$3-($A$22-$A61+1), AVERAGE('Option 1D'!$O$65:$O$67)*$B61/$B$53,0,1)</f>
        <v>34.382143151864618</v>
      </c>
      <c r="Q61" s="16">
        <f t="shared" si="48"/>
        <v>1.5217911525260452</v>
      </c>
      <c r="S61" s="11">
        <v>2022</v>
      </c>
      <c r="T61" s="17">
        <f t="shared" si="49"/>
        <v>82</v>
      </c>
      <c r="U61" s="17">
        <f t="shared" si="49"/>
        <v>12</v>
      </c>
      <c r="V61" s="16">
        <f t="shared" si="49"/>
        <v>1.119912682518694</v>
      </c>
      <c r="W61" s="16">
        <f t="shared" si="49"/>
        <v>6.2699243910133012E-2</v>
      </c>
      <c r="X61" s="16">
        <f t="shared" si="49"/>
        <v>0</v>
      </c>
      <c r="Y61" s="16">
        <f t="shared" si="50"/>
        <v>1.1826119264288271</v>
      </c>
      <c r="Z61" s="16">
        <f>-PV($B$6,Inputs!$C$3-($A$22-$A61+1), AVERAGE('Option 1D'!$Y$65:$Y$67)*$B61/$B$53,0,1)</f>
        <v>16.488709315584167</v>
      </c>
      <c r="AA61" s="16">
        <f t="shared" si="51"/>
        <v>1.1826119264288271</v>
      </c>
      <c r="AC61" s="11">
        <v>2022</v>
      </c>
      <c r="AD61" s="17">
        <f t="shared" si="52"/>
        <v>212</v>
      </c>
      <c r="AE61" s="17">
        <f t="shared" si="52"/>
        <v>31</v>
      </c>
      <c r="AF61" s="16">
        <f t="shared" si="52"/>
        <v>2.7590724937904874</v>
      </c>
      <c r="AG61" s="16">
        <f t="shared" si="52"/>
        <v>0.15406004185870559</v>
      </c>
      <c r="AH61" s="16">
        <f t="shared" si="52"/>
        <v>0</v>
      </c>
      <c r="AI61" s="16">
        <f t="shared" si="53"/>
        <v>2.9131325356491931</v>
      </c>
      <c r="AJ61" s="16">
        <f>-PV($B$6,Inputs!$C$3-($A$22-$A61+1), AVERAGE('Option 1D'!$AI$65:$AI$67)*$B61/$B$53,0,1)</f>
        <v>88.474933354572784</v>
      </c>
      <c r="AK61" s="16">
        <f t="shared" si="54"/>
        <v>2.9131325356491931</v>
      </c>
    </row>
    <row r="62" spans="1:37" ht="16.5" thickTop="1" thickBot="1" x14ac:dyDescent="0.3">
      <c r="A62" s="11">
        <v>2023</v>
      </c>
      <c r="B62" s="17">
        <f>SUMIF(Inputs!$D$30:$D$35,'Option 1D'!$A62,Inputs!E$30:E$35)</f>
        <v>200</v>
      </c>
      <c r="C62" s="16">
        <f>SUMIF(Inputs!$D$30:$D$35,'Option 1D'!$A62,Inputs!F$30:F$35)*$C$6</f>
        <v>16.38</v>
      </c>
      <c r="D62" s="16">
        <f>-PMT($B$6,Inputs!$C$3,C62,0,1)</f>
        <v>1.1226312926480879</v>
      </c>
      <c r="E62" s="16">
        <f>Inputs!$C$4*D62</f>
        <v>2.2452625852961757E-2</v>
      </c>
      <c r="F62" s="16">
        <f>-PV($B$6,Inputs!$C$3-($A$22-$A62+1),D62+E62,0,1)</f>
        <v>15.233485331070648</v>
      </c>
      <c r="G62" s="16">
        <f t="shared" si="55"/>
        <v>2.8808857314669272</v>
      </c>
      <c r="I62" s="11">
        <v>2023</v>
      </c>
      <c r="J62" s="17">
        <f t="shared" si="46"/>
        <v>177</v>
      </c>
      <c r="K62" s="17">
        <f t="shared" si="46"/>
        <v>25</v>
      </c>
      <c r="L62" s="16">
        <f t="shared" si="46"/>
        <v>2.5819923025773615</v>
      </c>
      <c r="M62" s="16">
        <f t="shared" si="46"/>
        <v>0.14316151312625741</v>
      </c>
      <c r="N62" s="16">
        <f t="shared" si="46"/>
        <v>0</v>
      </c>
      <c r="O62" s="16">
        <f t="shared" si="47"/>
        <v>2.725153815703619</v>
      </c>
      <c r="P62" s="16">
        <f>-PV($B$6,Inputs!$C$3-($A$22-$A62+1), AVERAGE('Option 1D'!$O$65:$O$67)*$B62/$B$53,0,1)</f>
        <v>35.072331743019987</v>
      </c>
      <c r="Q62" s="16">
        <f t="shared" si="48"/>
        <v>2.725153815703619</v>
      </c>
      <c r="S62" s="11">
        <v>2023</v>
      </c>
      <c r="T62" s="17">
        <f t="shared" si="49"/>
        <v>125</v>
      </c>
      <c r="U62" s="17">
        <f t="shared" si="49"/>
        <v>18</v>
      </c>
      <c r="V62" s="16">
        <f t="shared" si="49"/>
        <v>1.7969740937678456</v>
      </c>
      <c r="W62" s="16">
        <f t="shared" si="49"/>
        <v>9.9880772710510407E-2</v>
      </c>
      <c r="X62" s="16">
        <f t="shared" si="49"/>
        <v>0</v>
      </c>
      <c r="Y62" s="16">
        <f t="shared" si="50"/>
        <v>1.896854866478356</v>
      </c>
      <c r="Z62" s="16">
        <f>-PV($B$6,Inputs!$C$3-($A$22-$A62+1), AVERAGE('Option 1D'!$Y$65:$Y$67)*$B62/$B$53,0,1)</f>
        <v>16.819704361536569</v>
      </c>
      <c r="AA62" s="16">
        <f t="shared" si="51"/>
        <v>1.896854866478356</v>
      </c>
      <c r="AC62" s="11">
        <v>2023</v>
      </c>
      <c r="AD62" s="17">
        <f t="shared" si="52"/>
        <v>539</v>
      </c>
      <c r="AE62" s="17">
        <f t="shared" si="52"/>
        <v>76</v>
      </c>
      <c r="AF62" s="16">
        <f t="shared" si="52"/>
        <v>7.3530232022281705</v>
      </c>
      <c r="AG62" s="16">
        <f t="shared" si="52"/>
        <v>0.40135600836142743</v>
      </c>
      <c r="AH62" s="16">
        <f t="shared" si="52"/>
        <v>0</v>
      </c>
      <c r="AI62" s="16">
        <f t="shared" si="53"/>
        <v>7.7543792105895983</v>
      </c>
      <c r="AJ62" s="16">
        <f>-PV($B$6,Inputs!$C$3-($A$22-$A62+1), AVERAGE('Option 1D'!$AI$65:$AI$67)*$B62/$B$53,0,1)</f>
        <v>90.250982896767965</v>
      </c>
      <c r="AK62" s="16">
        <f t="shared" si="54"/>
        <v>7.7543792105895983</v>
      </c>
    </row>
    <row r="63" spans="1:37" ht="16.5" thickTop="1" thickBot="1" x14ac:dyDescent="0.3">
      <c r="A63" s="11">
        <v>2024</v>
      </c>
      <c r="B63" s="17">
        <f>SUMIF(Inputs!$D$30:$D$35,'Option 1D'!$A63,Inputs!E$30:E$35)</f>
        <v>100</v>
      </c>
      <c r="C63" s="16">
        <f>SUMIF(Inputs!$D$30:$D$35,'Option 1D'!$A63,Inputs!F$30:F$35)*$C$6</f>
        <v>9.23</v>
      </c>
      <c r="D63" s="16">
        <f>-PMT($B$6,Inputs!$C$3,C63,0,1)</f>
        <v>0.6325938236350338</v>
      </c>
      <c r="E63" s="16">
        <f>Inputs!$C$4*D63</f>
        <v>1.2651876472700677E-2</v>
      </c>
      <c r="F63" s="16">
        <f>-PV($B$6,Inputs!$C$3-($A$22-$A63+1),D63+E63,0,1)</f>
        <v>8.7433099297125274</v>
      </c>
      <c r="G63" s="16">
        <f t="shared" si="55"/>
        <v>3.5261314315746617</v>
      </c>
      <c r="I63" s="11">
        <v>2024</v>
      </c>
      <c r="J63" s="17">
        <f t="shared" si="46"/>
        <v>272</v>
      </c>
      <c r="K63" s="17">
        <f t="shared" si="46"/>
        <v>39</v>
      </c>
      <c r="L63" s="16">
        <f t="shared" si="46"/>
        <v>4.0674034236258096</v>
      </c>
      <c r="M63" s="16">
        <f t="shared" si="46"/>
        <v>0.22294277246722499</v>
      </c>
      <c r="N63" s="16">
        <f t="shared" si="46"/>
        <v>0</v>
      </c>
      <c r="O63" s="16">
        <f t="shared" si="47"/>
        <v>4.2903461960930347</v>
      </c>
      <c r="P63" s="16">
        <f>-PV($B$6,Inputs!$C$3-($A$22-$A63+1), AVERAGE('Option 1D'!$O$65:$O$67)*$B63/$B$53,0,1)</f>
        <v>17.861726527715362</v>
      </c>
      <c r="Q63" s="16">
        <f t="shared" si="48"/>
        <v>4.2903461960930347</v>
      </c>
      <c r="S63" s="11">
        <v>2024</v>
      </c>
      <c r="T63" s="17">
        <f t="shared" si="49"/>
        <v>210</v>
      </c>
      <c r="U63" s="17">
        <f t="shared" si="49"/>
        <v>30</v>
      </c>
      <c r="V63" s="16">
        <f t="shared" si="49"/>
        <v>3.1111767316932979</v>
      </c>
      <c r="W63" s="16">
        <f t="shared" si="49"/>
        <v>0.17106962595280914</v>
      </c>
      <c r="X63" s="16">
        <f t="shared" si="49"/>
        <v>0</v>
      </c>
      <c r="Y63" s="16">
        <f t="shared" si="50"/>
        <v>3.2822463576461072</v>
      </c>
      <c r="Z63" s="16">
        <f>-PV($B$6,Inputs!$C$3-($A$22-$A63+1), AVERAGE('Option 1D'!$Y$65:$Y$67)*$B63/$B$53,0,1)</f>
        <v>8.565981919425079</v>
      </c>
      <c r="AA63" s="16">
        <f t="shared" si="51"/>
        <v>3.2822463576461072</v>
      </c>
      <c r="AC63" s="11">
        <v>2024</v>
      </c>
      <c r="AD63" s="17">
        <f t="shared" si="52"/>
        <v>887</v>
      </c>
      <c r="AE63" s="17">
        <f t="shared" si="52"/>
        <v>126</v>
      </c>
      <c r="AF63" s="16">
        <f t="shared" si="52"/>
        <v>12.687222583240965</v>
      </c>
      <c r="AG63" s="16">
        <f t="shared" si="52"/>
        <v>0.67614040491604155</v>
      </c>
      <c r="AH63" s="16">
        <f t="shared" si="52"/>
        <v>0</v>
      </c>
      <c r="AI63" s="16">
        <f t="shared" si="53"/>
        <v>13.363362988157007</v>
      </c>
      <c r="AJ63" s="16">
        <f>-PV($B$6,Inputs!$C$3-($A$22-$A63+1), AVERAGE('Option 1D'!$AI$65:$AI$67)*$B63/$B$53,0,1)</f>
        <v>45.963250666400583</v>
      </c>
      <c r="AK63" s="16">
        <f t="shared" si="54"/>
        <v>13.363362988157007</v>
      </c>
    </row>
    <row r="64" spans="1:37" ht="16.5" thickTop="1" thickBot="1" x14ac:dyDescent="0.3">
      <c r="A64" s="11">
        <v>2025</v>
      </c>
      <c r="B64" s="17">
        <f>SUMIF(Inputs!$D$30:$D$35,'Option 1D'!$A64,Inputs!E$30:E$35)</f>
        <v>0</v>
      </c>
      <c r="C64" s="16">
        <f>SUMIF(Inputs!$D$30:$D$35,'Option 1D'!$A64,Inputs!F$30:F$35)*$C$6</f>
        <v>0</v>
      </c>
      <c r="D64" s="16">
        <f>-PMT($B$6,Inputs!$C$3,C64,0,1)</f>
        <v>0</v>
      </c>
      <c r="E64" s="16">
        <f>Inputs!$C$4*D64</f>
        <v>0</v>
      </c>
      <c r="F64" s="16">
        <f>-PV($B$6,Inputs!$C$3-($A$22-$A64+1),D64+E64,0,1)</f>
        <v>0</v>
      </c>
      <c r="G64" s="16">
        <f t="shared" si="55"/>
        <v>3.5261314315746617</v>
      </c>
      <c r="I64" s="11">
        <v>2025</v>
      </c>
      <c r="J64" s="17">
        <f t="shared" si="46"/>
        <v>292</v>
      </c>
      <c r="K64" s="17">
        <f t="shared" si="46"/>
        <v>42</v>
      </c>
      <c r="L64" s="16">
        <f t="shared" si="46"/>
        <v>4.3789045500783503</v>
      </c>
      <c r="M64" s="16">
        <f t="shared" si="46"/>
        <v>0.23632389840358997</v>
      </c>
      <c r="N64" s="16">
        <f t="shared" si="46"/>
        <v>0</v>
      </c>
      <c r="O64" s="16">
        <f t="shared" si="47"/>
        <v>4.6152284484819406</v>
      </c>
      <c r="P64" s="16">
        <f>-PV($B$6,Inputs!$C$3-($A$22-$A64+1), AVERAGE('Option 1D'!$O$65:$O$67)*$B64/$B$53,0,1)</f>
        <v>0</v>
      </c>
      <c r="Q64" s="16">
        <f t="shared" si="48"/>
        <v>4.6152284484819406</v>
      </c>
      <c r="S64" s="11">
        <v>2025</v>
      </c>
      <c r="T64" s="17">
        <f t="shared" si="49"/>
        <v>217</v>
      </c>
      <c r="U64" s="17">
        <f t="shared" si="49"/>
        <v>31</v>
      </c>
      <c r="V64" s="16">
        <f t="shared" si="49"/>
        <v>3.2211909130871548</v>
      </c>
      <c r="W64" s="16">
        <f t="shared" si="49"/>
        <v>0.17520990755107466</v>
      </c>
      <c r="X64" s="16">
        <f t="shared" si="49"/>
        <v>0</v>
      </c>
      <c r="Y64" s="16">
        <f t="shared" si="50"/>
        <v>3.3964008206382292</v>
      </c>
      <c r="Z64" s="16">
        <f>-PV($B$6,Inputs!$C$3-($A$22-$A64+1), AVERAGE('Option 1D'!$Y$65:$Y$67)*$B64/$B$53,0,1)</f>
        <v>0</v>
      </c>
      <c r="AA64" s="16">
        <f t="shared" si="51"/>
        <v>3.3964008206382292</v>
      </c>
      <c r="AC64" s="11">
        <v>2025</v>
      </c>
      <c r="AD64" s="17">
        <f t="shared" si="52"/>
        <v>965</v>
      </c>
      <c r="AE64" s="17">
        <f t="shared" si="52"/>
        <v>137</v>
      </c>
      <c r="AF64" s="16">
        <f t="shared" si="52"/>
        <v>13.936157063466544</v>
      </c>
      <c r="AG64" s="16">
        <f t="shared" si="52"/>
        <v>0.73508407527741482</v>
      </c>
      <c r="AH64" s="16">
        <f t="shared" si="52"/>
        <v>0</v>
      </c>
      <c r="AI64" s="16">
        <f t="shared" si="53"/>
        <v>14.671241138743959</v>
      </c>
      <c r="AJ64" s="16">
        <f>-PV($B$6,Inputs!$C$3-($A$22-$A64+1), AVERAGE('Option 1D'!$AI$65:$AI$67)*$B64/$B$53,0,1)</f>
        <v>0</v>
      </c>
      <c r="AK64" s="16">
        <f t="shared" si="54"/>
        <v>14.671241138743959</v>
      </c>
    </row>
    <row r="65" spans="1:37" ht="16.5" thickTop="1" thickBot="1" x14ac:dyDescent="0.3">
      <c r="A65" s="11">
        <v>2026</v>
      </c>
      <c r="B65" s="17">
        <f>SUMIF(Inputs!$D$30:$D$35,'Option 1D'!$A65,Inputs!E$30:E$35)</f>
        <v>0</v>
      </c>
      <c r="C65" s="16">
        <f>SUMIF(Inputs!$D$30:$D$35,'Option 1D'!$A65,Inputs!F$30:F$35)*$C$6</f>
        <v>0</v>
      </c>
      <c r="D65" s="16">
        <f>-PMT($B$6,Inputs!$C$3,C65,0,1)</f>
        <v>0</v>
      </c>
      <c r="E65" s="16">
        <f>Inputs!$C$4*D65</f>
        <v>0</v>
      </c>
      <c r="F65" s="16">
        <f>-PV($B$6,Inputs!$C$3-($A$22-$A65+1),D65+E65,0,1)</f>
        <v>0</v>
      </c>
      <c r="G65" s="16">
        <f t="shared" si="55"/>
        <v>3.5261314315746617</v>
      </c>
      <c r="I65" s="11">
        <v>2026</v>
      </c>
      <c r="J65" s="17">
        <f t="shared" si="46"/>
        <v>401</v>
      </c>
      <c r="K65" s="17">
        <f t="shared" si="46"/>
        <v>57</v>
      </c>
      <c r="L65" s="16">
        <f t="shared" si="46"/>
        <v>6.3548359083153327</v>
      </c>
      <c r="M65" s="16">
        <f t="shared" si="46"/>
        <v>0.34115500300682955</v>
      </c>
      <c r="N65" s="16">
        <f t="shared" si="46"/>
        <v>0</v>
      </c>
      <c r="O65" s="16">
        <f t="shared" si="47"/>
        <v>6.6959909113221627</v>
      </c>
      <c r="P65" s="16">
        <f>-PV($B$6,Inputs!$C$3-($A$22-$A65+1), AVERAGE('Option 1D'!$O$65:$O$67)*$B65/$B$53,0,1)</f>
        <v>0</v>
      </c>
      <c r="Q65" s="16">
        <f t="shared" si="48"/>
        <v>6.6959909113221627</v>
      </c>
      <c r="S65" s="11">
        <v>2026</v>
      </c>
      <c r="T65" s="17">
        <f t="shared" si="49"/>
        <v>246</v>
      </c>
      <c r="U65" s="17">
        <f t="shared" si="49"/>
        <v>35</v>
      </c>
      <c r="V65" s="16">
        <f t="shared" si="49"/>
        <v>3.8377295504551081</v>
      </c>
      <c r="W65" s="16">
        <f t="shared" si="49"/>
        <v>0.20790317395616059</v>
      </c>
      <c r="X65" s="16">
        <f t="shared" si="49"/>
        <v>0</v>
      </c>
      <c r="Y65" s="16">
        <f t="shared" si="50"/>
        <v>4.0456327244112691</v>
      </c>
      <c r="Z65" s="16">
        <f>-PV($B$6,Inputs!$C$3-($A$22-$A65+1), AVERAGE('Option 1D'!$Y$65:$Y$67)*$B65/$B$53,0,1)</f>
        <v>0</v>
      </c>
      <c r="AA65" s="16">
        <f t="shared" si="51"/>
        <v>4.0456327244112691</v>
      </c>
      <c r="AC65" s="11">
        <v>2026</v>
      </c>
      <c r="AD65" s="17">
        <f t="shared" si="52"/>
        <v>1243</v>
      </c>
      <c r="AE65" s="17">
        <f t="shared" si="52"/>
        <v>176</v>
      </c>
      <c r="AF65" s="16">
        <f t="shared" si="52"/>
        <v>17.991350581948801</v>
      </c>
      <c r="AG65" s="16">
        <f t="shared" si="52"/>
        <v>0.94524850248549785</v>
      </c>
      <c r="AH65" s="16">
        <f t="shared" si="52"/>
        <v>0</v>
      </c>
      <c r="AI65" s="16">
        <f t="shared" si="53"/>
        <v>18.936599084434299</v>
      </c>
      <c r="AJ65" s="16">
        <f>-PV($B$6,Inputs!$C$3-($A$22-$A65+1), AVERAGE('Option 1D'!$AI$65:$AI$67)*$B65/$B$53,0,1)</f>
        <v>0</v>
      </c>
      <c r="AK65" s="16">
        <f t="shared" si="54"/>
        <v>18.936599084434299</v>
      </c>
    </row>
    <row r="66" spans="1:37" ht="16.5" thickTop="1" thickBot="1" x14ac:dyDescent="0.3">
      <c r="A66" s="11">
        <v>2027</v>
      </c>
      <c r="B66" s="17">
        <f>SUMIF(Inputs!$D$30:$D$35,'Option 1D'!$A66,Inputs!E$30:E$35)</f>
        <v>0</v>
      </c>
      <c r="C66" s="16">
        <f>SUMIF(Inputs!$D$30:$D$35,'Option 1D'!$A66,Inputs!F$30:F$35)*$C$6</f>
        <v>0</v>
      </c>
      <c r="D66" s="16">
        <f>-PMT($B$6,Inputs!$C$3,C66,0,1)</f>
        <v>0</v>
      </c>
      <c r="E66" s="16">
        <f>Inputs!$C$4*D66</f>
        <v>0</v>
      </c>
      <c r="F66" s="16">
        <f>-PV($B$6,Inputs!$C$3-($A$22-$A66+1),D66+E66,0,1)</f>
        <v>0</v>
      </c>
      <c r="G66" s="16">
        <f t="shared" si="55"/>
        <v>3.5261314315746617</v>
      </c>
      <c r="I66" s="11">
        <v>2027</v>
      </c>
      <c r="J66" s="17">
        <f t="shared" si="46"/>
        <v>507</v>
      </c>
      <c r="K66" s="17">
        <f t="shared" si="46"/>
        <v>73</v>
      </c>
      <c r="L66" s="16">
        <f t="shared" si="46"/>
        <v>7.4606486391165241</v>
      </c>
      <c r="M66" s="16">
        <f t="shared" si="46"/>
        <v>0.40126152056737929</v>
      </c>
      <c r="N66" s="16">
        <f t="shared" si="46"/>
        <v>0</v>
      </c>
      <c r="O66" s="16">
        <f t="shared" si="47"/>
        <v>7.8619101596839034</v>
      </c>
      <c r="P66" s="16">
        <f>-PV($B$6,Inputs!$C$3-($A$22-$A66+1), AVERAGE('Option 1D'!$O$65:$O$67)*$B66/$B$53,0,1)</f>
        <v>0</v>
      </c>
      <c r="Q66" s="16">
        <f t="shared" si="48"/>
        <v>7.8619101596839034</v>
      </c>
      <c r="S66" s="11">
        <v>2027</v>
      </c>
      <c r="T66" s="17">
        <f t="shared" si="49"/>
        <v>238</v>
      </c>
      <c r="U66" s="17">
        <f t="shared" si="49"/>
        <v>34</v>
      </c>
      <c r="V66" s="16">
        <f t="shared" si="49"/>
        <v>3.4162348027621166</v>
      </c>
      <c r="W66" s="16">
        <f t="shared" si="49"/>
        <v>0.18612563419100689</v>
      </c>
      <c r="X66" s="16">
        <f t="shared" si="49"/>
        <v>0</v>
      </c>
      <c r="Y66" s="16">
        <f t="shared" si="50"/>
        <v>3.6023604369531235</v>
      </c>
      <c r="Z66" s="16">
        <f>-PV($B$6,Inputs!$C$3-($A$22-$A66+1), AVERAGE('Option 1D'!$Y$65:$Y$67)*$B66/$B$53,0,1)</f>
        <v>0</v>
      </c>
      <c r="AA66" s="16">
        <f t="shared" si="51"/>
        <v>3.6023604369531235</v>
      </c>
      <c r="AC66" s="11">
        <v>2027</v>
      </c>
      <c r="AD66" s="17">
        <f t="shared" si="52"/>
        <v>1491</v>
      </c>
      <c r="AE66" s="17">
        <f t="shared" si="52"/>
        <v>210</v>
      </c>
      <c r="AF66" s="16">
        <f t="shared" si="52"/>
        <v>19.015243758863701</v>
      </c>
      <c r="AG66" s="16">
        <f t="shared" si="52"/>
        <v>1.0032981973334316</v>
      </c>
      <c r="AH66" s="16">
        <f t="shared" si="52"/>
        <v>0</v>
      </c>
      <c r="AI66" s="16">
        <f t="shared" si="53"/>
        <v>20.018541956197133</v>
      </c>
      <c r="AJ66" s="16">
        <f>-PV($B$6,Inputs!$C$3-($A$22-$A66+1), AVERAGE('Option 1D'!$AI$65:$AI$67)*$B66/$B$53,0,1)</f>
        <v>0</v>
      </c>
      <c r="AK66" s="16">
        <f t="shared" si="54"/>
        <v>20.018541956197133</v>
      </c>
    </row>
    <row r="67" spans="1:37" ht="16.5" thickTop="1" thickBot="1" x14ac:dyDescent="0.3">
      <c r="A67" s="11">
        <v>2028</v>
      </c>
      <c r="B67" s="17">
        <f>SUMIF(Inputs!$D$30:$D$35,'Option 1D'!$A67,Inputs!E$30:E$35)</f>
        <v>0</v>
      </c>
      <c r="C67" s="16">
        <f>SUMIF(Inputs!$D$30:$D$35,'Option 1D'!$A67,Inputs!F$30:F$35)*$C$6</f>
        <v>0</v>
      </c>
      <c r="D67" s="16">
        <f>-PMT($B$6,Inputs!$C$3,C67,0,1)</f>
        <v>0</v>
      </c>
      <c r="E67" s="16">
        <f>Inputs!$C$4*D67</f>
        <v>0</v>
      </c>
      <c r="F67" s="16">
        <f>-PV($B$6,Inputs!$C$3-($A$22-$A67+1),D67+E67,0,1)</f>
        <v>0</v>
      </c>
      <c r="G67" s="16">
        <f t="shared" si="55"/>
        <v>3.5261314315746617</v>
      </c>
      <c r="I67" s="11">
        <v>2028</v>
      </c>
      <c r="J67" s="17">
        <f t="shared" si="46"/>
        <v>580</v>
      </c>
      <c r="K67" s="17">
        <f t="shared" si="46"/>
        <v>83</v>
      </c>
      <c r="L67" s="16">
        <f t="shared" si="46"/>
        <v>8.7021107253409102</v>
      </c>
      <c r="M67" s="16">
        <f t="shared" si="46"/>
        <v>0.46711694103904372</v>
      </c>
      <c r="N67" s="16">
        <f t="shared" si="46"/>
        <v>0</v>
      </c>
      <c r="O67" s="16">
        <f t="shared" si="47"/>
        <v>9.1692276663799532</v>
      </c>
      <c r="P67" s="16">
        <f>-PV($B$6,Inputs!$C$3-($A$22-$A67+1), AVERAGE('Option 1D'!$O$65:$O$67)*$B67/$B$53,0,1)</f>
        <v>0</v>
      </c>
      <c r="Q67" s="16">
        <f t="shared" si="48"/>
        <v>9.1692276663799532</v>
      </c>
      <c r="S67" s="11">
        <v>2028</v>
      </c>
      <c r="T67" s="17">
        <f t="shared" si="49"/>
        <v>242</v>
      </c>
      <c r="U67" s="17">
        <f t="shared" si="49"/>
        <v>34</v>
      </c>
      <c r="V67" s="16">
        <f t="shared" si="49"/>
        <v>3.5380296449045354</v>
      </c>
      <c r="W67" s="16">
        <f t="shared" si="49"/>
        <v>0.19284112656256813</v>
      </c>
      <c r="X67" s="16">
        <f t="shared" si="49"/>
        <v>0</v>
      </c>
      <c r="Y67" s="16">
        <f t="shared" si="50"/>
        <v>3.7308707714671034</v>
      </c>
      <c r="Z67" s="16">
        <f>-PV($B$6,Inputs!$C$3-($A$22-$A67+1), AVERAGE('Option 1D'!$Y$65:$Y$67)*$B67/$B$53,0,1)</f>
        <v>0</v>
      </c>
      <c r="AA67" s="16">
        <f t="shared" si="51"/>
        <v>3.7308707714671034</v>
      </c>
      <c r="AC67" s="11">
        <v>2028</v>
      </c>
      <c r="AD67" s="17">
        <f t="shared" si="52"/>
        <v>1643</v>
      </c>
      <c r="AE67" s="17">
        <f t="shared" si="52"/>
        <v>232</v>
      </c>
      <c r="AF67" s="16">
        <f t="shared" si="52"/>
        <v>20.997421383683314</v>
      </c>
      <c r="AG67" s="16">
        <f t="shared" si="52"/>
        <v>1.1040193153186075</v>
      </c>
      <c r="AH67" s="16">
        <f t="shared" si="52"/>
        <v>0</v>
      </c>
      <c r="AI67" s="16">
        <f t="shared" si="53"/>
        <v>22.10144069900192</v>
      </c>
      <c r="AJ67" s="16">
        <f>-PV($B$6,Inputs!$C$3-($A$22-$A67+1), AVERAGE('Option 1D'!$AI$65:$AI$67)*$B67/$B$53,0,1)</f>
        <v>0</v>
      </c>
      <c r="AK67" s="16">
        <f t="shared" si="54"/>
        <v>22.10144069900192</v>
      </c>
    </row>
    <row r="68" spans="1:37" ht="16.5" thickTop="1" thickBot="1" x14ac:dyDescent="0.3">
      <c r="A68" s="11" t="s">
        <v>42</v>
      </c>
      <c r="B68" s="17">
        <f>SUM(B59:B67)</f>
        <v>600</v>
      </c>
      <c r="C68" s="16">
        <f>SUM(C59:C67)</f>
        <v>50.44</v>
      </c>
      <c r="D68" s="16">
        <f>SUM(D59:D67)</f>
        <v>3.4569915995830014</v>
      </c>
      <c r="E68" s="16">
        <f>SUM(E59:E67)</f>
        <v>6.9139831991660031E-2</v>
      </c>
      <c r="F68" s="16">
        <f>SUM(F59:F67)</f>
        <v>46.452991181953436</v>
      </c>
      <c r="G68" s="16">
        <f>F68</f>
        <v>46.452991181953436</v>
      </c>
      <c r="I68" s="11" t="s">
        <v>42</v>
      </c>
      <c r="J68" s="17">
        <f t="shared" ref="J68:P68" si="56">SUM(J59:J67)</f>
        <v>2393</v>
      </c>
      <c r="K68" s="17">
        <f t="shared" si="56"/>
        <v>343</v>
      </c>
      <c r="L68" s="17">
        <f t="shared" si="56"/>
        <v>35.827897816361897</v>
      </c>
      <c r="M68" s="17">
        <f t="shared" si="56"/>
        <v>1.939783314500225</v>
      </c>
      <c r="N68" s="17">
        <f t="shared" si="56"/>
        <v>0</v>
      </c>
      <c r="O68" s="17">
        <f t="shared" si="56"/>
        <v>37.767681130862123</v>
      </c>
      <c r="P68" s="16">
        <f t="shared" si="56"/>
        <v>104.14147304521993</v>
      </c>
      <c r="Q68" s="16">
        <f>P68</f>
        <v>104.14147304521993</v>
      </c>
      <c r="S68" s="11"/>
      <c r="T68" s="17">
        <f t="shared" ref="T68:Z68" si="57">SUM(T59:T67)</f>
        <v>1411</v>
      </c>
      <c r="U68" s="17">
        <f t="shared" si="57"/>
        <v>202</v>
      </c>
      <c r="V68" s="17">
        <f t="shared" si="57"/>
        <v>20.773295176489061</v>
      </c>
      <c r="W68" s="17">
        <f t="shared" si="57"/>
        <v>1.1368104532861039</v>
      </c>
      <c r="X68" s="17">
        <f t="shared" si="57"/>
        <v>0</v>
      </c>
      <c r="Y68" s="17">
        <f t="shared" si="57"/>
        <v>21.910105629775163</v>
      </c>
      <c r="Z68" s="16">
        <f t="shared" si="57"/>
        <v>49.943322879983121</v>
      </c>
      <c r="AA68" s="16">
        <f>Z68</f>
        <v>49.943322879983121</v>
      </c>
      <c r="AC68" s="11"/>
      <c r="AD68" s="17">
        <f t="shared" ref="AD68:AJ68" si="58">SUM(AD59:AD67)</f>
        <v>7039</v>
      </c>
      <c r="AE68" s="17">
        <f t="shared" si="58"/>
        <v>996</v>
      </c>
      <c r="AF68" s="17">
        <f t="shared" si="58"/>
        <v>95.490882082454561</v>
      </c>
      <c r="AG68" s="17">
        <f t="shared" si="58"/>
        <v>5.0618941728213018</v>
      </c>
      <c r="AH68" s="17">
        <f t="shared" si="58"/>
        <v>0</v>
      </c>
      <c r="AI68" s="17">
        <f t="shared" si="58"/>
        <v>100.55277625527586</v>
      </c>
      <c r="AJ68" s="16">
        <f t="shared" si="58"/>
        <v>267.98532733766427</v>
      </c>
      <c r="AK68" s="16">
        <f>AJ68</f>
        <v>267.98532733766427</v>
      </c>
    </row>
    <row r="69" spans="1:37" ht="16.5" thickTop="1" thickBot="1" x14ac:dyDescent="0.3"/>
    <row r="70" spans="1:37" ht="46.5" customHeight="1" thickTop="1" thickBot="1" x14ac:dyDescent="0.3">
      <c r="A70" s="1" t="s">
        <v>55</v>
      </c>
    </row>
    <row r="71" spans="1:37" ht="31.5" thickTop="1" thickBot="1" x14ac:dyDescent="0.3">
      <c r="I71" s="1" t="s">
        <v>38</v>
      </c>
      <c r="J71" s="1" t="s">
        <v>12</v>
      </c>
      <c r="L71" s="14"/>
      <c r="M71" s="14"/>
      <c r="S71" s="1" t="s">
        <v>38</v>
      </c>
      <c r="T71" s="1" t="s">
        <v>39</v>
      </c>
      <c r="V71" s="14"/>
      <c r="W71" s="14"/>
      <c r="AC71" s="1" t="s">
        <v>38</v>
      </c>
      <c r="AD71" s="1" t="s">
        <v>40</v>
      </c>
      <c r="AF71" s="14"/>
      <c r="AG71" s="14"/>
    </row>
    <row r="72" spans="1:37" ht="64.5" customHeight="1" thickTop="1" thickBot="1" x14ac:dyDescent="0.3">
      <c r="A72" s="1" t="s">
        <v>41</v>
      </c>
      <c r="B72" s="1" t="s">
        <v>44</v>
      </c>
      <c r="C72" s="1" t="s">
        <v>45</v>
      </c>
      <c r="D72" s="1" t="s">
        <v>54</v>
      </c>
      <c r="E72" s="1" t="s">
        <v>46</v>
      </c>
      <c r="F72" s="1" t="s">
        <v>47</v>
      </c>
      <c r="G72" s="1" t="s">
        <v>48</v>
      </c>
      <c r="I72" s="1" t="s">
        <v>38</v>
      </c>
      <c r="J72" s="10" t="s">
        <v>56</v>
      </c>
      <c r="K72" s="10" t="s">
        <v>57</v>
      </c>
      <c r="L72" s="10" t="s">
        <v>49</v>
      </c>
      <c r="M72" s="10" t="s">
        <v>50</v>
      </c>
      <c r="N72" s="1" t="s">
        <v>72</v>
      </c>
      <c r="O72" s="1" t="s">
        <v>51</v>
      </c>
      <c r="P72" s="1" t="s">
        <v>52</v>
      </c>
      <c r="Q72" s="1" t="s">
        <v>53</v>
      </c>
      <c r="S72" s="1" t="s">
        <v>38</v>
      </c>
      <c r="T72" s="10" t="s">
        <v>56</v>
      </c>
      <c r="U72" s="10" t="s">
        <v>57</v>
      </c>
      <c r="V72" s="10" t="s">
        <v>49</v>
      </c>
      <c r="W72" s="10" t="s">
        <v>50</v>
      </c>
      <c r="X72" s="1" t="s">
        <v>72</v>
      </c>
      <c r="Y72" s="1" t="s">
        <v>51</v>
      </c>
      <c r="Z72" s="1" t="s">
        <v>52</v>
      </c>
      <c r="AA72" s="1" t="s">
        <v>53</v>
      </c>
      <c r="AC72" s="1" t="s">
        <v>38</v>
      </c>
      <c r="AD72" s="10" t="s">
        <v>56</v>
      </c>
      <c r="AE72" s="10" t="s">
        <v>57</v>
      </c>
      <c r="AF72" s="10" t="s">
        <v>49</v>
      </c>
      <c r="AG72" s="10" t="s">
        <v>50</v>
      </c>
      <c r="AH72" s="1" t="s">
        <v>72</v>
      </c>
      <c r="AI72" s="1" t="s">
        <v>51</v>
      </c>
      <c r="AJ72" s="1" t="s">
        <v>52</v>
      </c>
      <c r="AK72" s="1" t="s">
        <v>53</v>
      </c>
    </row>
    <row r="73" spans="1:37" ht="16.5" thickTop="1" thickBot="1" x14ac:dyDescent="0.3">
      <c r="A73" s="11" t="s">
        <v>43</v>
      </c>
      <c r="B73" s="15"/>
      <c r="C73" s="15"/>
      <c r="D73" s="15"/>
      <c r="E73" s="15"/>
      <c r="F73" s="15"/>
      <c r="G73" s="15">
        <f>NPV($B$7,G74:G83)</f>
        <v>22.594569480451085</v>
      </c>
      <c r="I73" s="11" t="s">
        <v>43</v>
      </c>
      <c r="J73" s="15"/>
      <c r="K73" s="15"/>
      <c r="L73" s="15"/>
      <c r="M73" s="15"/>
      <c r="N73" s="15"/>
      <c r="O73" s="15"/>
      <c r="P73" s="15"/>
      <c r="Q73" s="15">
        <f>NPV($B$7,Q74:Q83)</f>
        <v>83.651380940413446</v>
      </c>
      <c r="S73" s="11" t="s">
        <v>43</v>
      </c>
      <c r="T73" s="15"/>
      <c r="U73" s="15"/>
      <c r="V73" s="15"/>
      <c r="W73" s="15"/>
      <c r="X73" s="15"/>
      <c r="Y73" s="15"/>
      <c r="Z73" s="15"/>
      <c r="AA73" s="15">
        <f>NPV($B$7,AA74:AA83)</f>
        <v>43.077655037244931</v>
      </c>
      <c r="AC73" s="11" t="s">
        <v>43</v>
      </c>
      <c r="AD73" s="15"/>
      <c r="AE73" s="15"/>
      <c r="AF73" s="15"/>
      <c r="AG73" s="15"/>
      <c r="AH73" s="15"/>
      <c r="AI73" s="15"/>
      <c r="AJ73" s="15"/>
      <c r="AK73" s="15">
        <f>NPV($B$7,AK74:AK83)</f>
        <v>217.50058901813696</v>
      </c>
    </row>
    <row r="74" spans="1:37" ht="16.5" thickTop="1" thickBot="1" x14ac:dyDescent="0.3">
      <c r="A74" s="11">
        <v>2020</v>
      </c>
      <c r="B74" s="17">
        <f>SUMIF(Inputs!$D$30:$D$35,'Option 1D'!$A74,Inputs!E$30:E$35)</f>
        <v>0</v>
      </c>
      <c r="C74" s="16">
        <f>SUMIF(Inputs!$D$30:$D$35,'Option 1D'!$A74,Inputs!F$30:F$35)*$C$7</f>
        <v>0</v>
      </c>
      <c r="D74" s="16">
        <f>-PMT($B$7,Inputs!$C$3,C74,0,1)</f>
        <v>0</v>
      </c>
      <c r="E74" s="16">
        <f>Inputs!$C$4*D74</f>
        <v>0</v>
      </c>
      <c r="F74" s="16">
        <f>-PV($B$7,Inputs!$C$3-($A$22-$A74+1),D74+E74,0,1)</f>
        <v>0</v>
      </c>
      <c r="G74" s="16">
        <f>E74+D74</f>
        <v>0</v>
      </c>
      <c r="I74" s="11">
        <v>2020</v>
      </c>
      <c r="J74" s="17">
        <f>J59</f>
        <v>0</v>
      </c>
      <c r="K74" s="17">
        <f t="shared" ref="K74:N74" si="59">K59</f>
        <v>0</v>
      </c>
      <c r="L74" s="16">
        <f t="shared" si="59"/>
        <v>0</v>
      </c>
      <c r="M74" s="16">
        <f t="shared" si="59"/>
        <v>0</v>
      </c>
      <c r="N74" s="16">
        <f t="shared" si="59"/>
        <v>0</v>
      </c>
      <c r="O74" s="16">
        <f>L74+M74+N74</f>
        <v>0</v>
      </c>
      <c r="P74" s="16">
        <f>-PV($B$7,Inputs!$C$3-($A$22-$A74+1), AVERAGE('Option 1D'!$O$80:$O$82)*$B74/$B$53,0,1)</f>
        <v>0</v>
      </c>
      <c r="Q74" s="16">
        <f>O74</f>
        <v>0</v>
      </c>
      <c r="S74" s="11">
        <v>2020</v>
      </c>
      <c r="T74" s="17">
        <f>T59</f>
        <v>0</v>
      </c>
      <c r="U74" s="17">
        <f t="shared" ref="U74:X74" si="60">U59</f>
        <v>0</v>
      </c>
      <c r="V74" s="16">
        <f t="shared" si="60"/>
        <v>0</v>
      </c>
      <c r="W74" s="16">
        <f t="shared" si="60"/>
        <v>0</v>
      </c>
      <c r="X74" s="16">
        <f t="shared" si="60"/>
        <v>0</v>
      </c>
      <c r="Y74" s="16">
        <f>V74+W74+X74</f>
        <v>0</v>
      </c>
      <c r="Z74" s="16">
        <f>-PV($B$7,Inputs!$C$3-($A$22-$A74+1), AVERAGE('Option 1D'!$Y$80:$Y$82)*$B74/$B$53,0,1)</f>
        <v>0</v>
      </c>
      <c r="AA74" s="16">
        <f>Y74</f>
        <v>0</v>
      </c>
      <c r="AC74" s="11">
        <v>2020</v>
      </c>
      <c r="AD74" s="17">
        <f>AD59</f>
        <v>0</v>
      </c>
      <c r="AE74" s="17">
        <f t="shared" ref="AE74:AH74" si="61">AE59</f>
        <v>0</v>
      </c>
      <c r="AF74" s="16">
        <f t="shared" si="61"/>
        <v>0</v>
      </c>
      <c r="AG74" s="16">
        <f t="shared" si="61"/>
        <v>0</v>
      </c>
      <c r="AH74" s="16">
        <f t="shared" si="61"/>
        <v>0</v>
      </c>
      <c r="AI74" s="16">
        <f>AF74+AG74+AH74</f>
        <v>0</v>
      </c>
      <c r="AJ74" s="16">
        <f>-PV($B$7,Inputs!$C$3-($A$22-$A74+1), AVERAGE('Option 1D'!$AI$80:$AI$82)*$B74/$B$53,0,1)</f>
        <v>0</v>
      </c>
      <c r="AK74" s="16">
        <f>AI74</f>
        <v>0</v>
      </c>
    </row>
    <row r="75" spans="1:37" ht="16.5" thickTop="1" thickBot="1" x14ac:dyDescent="0.3">
      <c r="A75" s="11">
        <v>2021</v>
      </c>
      <c r="B75" s="17">
        <f>SUMIF(Inputs!$D$30:$D$35,'Option 1D'!$A75,Inputs!E$30:E$35)</f>
        <v>100</v>
      </c>
      <c r="C75" s="16">
        <f>SUMIF(Inputs!$D$30:$D$35,'Option 1D'!$A75,Inputs!F$30:F$35)*$C$7</f>
        <v>4.4799999999999995</v>
      </c>
      <c r="D75" s="16">
        <f>-PMT($B$7,Inputs!$C$3,C75,0,1)</f>
        <v>0.30704445610887876</v>
      </c>
      <c r="E75" s="16">
        <f>Inputs!$C$4*D75</f>
        <v>6.1408891221775754E-3</v>
      </c>
      <c r="F75" s="16">
        <f>-PV($B$7,Inputs!$C$3-($A$22-$A75+1),D75+E75,0,1)</f>
        <v>3.9975217431937335</v>
      </c>
      <c r="G75" s="16">
        <f>D75+E75+G74</f>
        <v>0.31318534523105634</v>
      </c>
      <c r="I75" s="11">
        <v>2021</v>
      </c>
      <c r="J75" s="17">
        <f t="shared" ref="J75:N82" si="62">J60</f>
        <v>58</v>
      </c>
      <c r="K75" s="17">
        <f t="shared" si="62"/>
        <v>9</v>
      </c>
      <c r="L75" s="16">
        <f t="shared" si="62"/>
        <v>0.84078725137157462</v>
      </c>
      <c r="M75" s="16">
        <f t="shared" si="62"/>
        <v>4.7245529299886811E-2</v>
      </c>
      <c r="N75" s="16">
        <f t="shared" si="62"/>
        <v>0</v>
      </c>
      <c r="O75" s="16">
        <f t="shared" ref="O75:O82" si="63">L75+M75+N75</f>
        <v>0.88803278067146141</v>
      </c>
      <c r="P75" s="16">
        <f>-PV($B$7,Inputs!$C$3-($A$22-$A75+1), AVERAGE('Option 1D'!$O$80:$O$82)*$B75/$B$53,0,1)</f>
        <v>16.825271622619958</v>
      </c>
      <c r="Q75" s="16">
        <f t="shared" ref="Q75:Q82" si="64">O75</f>
        <v>0.88803278067146141</v>
      </c>
      <c r="S75" s="11">
        <v>2021</v>
      </c>
      <c r="T75" s="17">
        <f t="shared" ref="T75:X82" si="65">T60</f>
        <v>51</v>
      </c>
      <c r="U75" s="17">
        <f t="shared" si="65"/>
        <v>8</v>
      </c>
      <c r="V75" s="16">
        <f t="shared" si="65"/>
        <v>0.73204675730030633</v>
      </c>
      <c r="W75" s="16">
        <f t="shared" si="65"/>
        <v>4.1080968451841039E-2</v>
      </c>
      <c r="X75" s="16">
        <f t="shared" si="65"/>
        <v>0</v>
      </c>
      <c r="Y75" s="16">
        <f t="shared" ref="Y75:Y82" si="66">V75+W75+X75</f>
        <v>0.77312772575214739</v>
      </c>
      <c r="Z75" s="16">
        <f>-PV($B$7,Inputs!$C$3-($A$22-$A75+1), AVERAGE('Option 1D'!$Y$80:$Y$82)*$B75/$B$53,0,1)</f>
        <v>8.0689272834373078</v>
      </c>
      <c r="AA75" s="16">
        <f t="shared" ref="AA75:AA82" si="67">Y75</f>
        <v>0.77312772575214739</v>
      </c>
      <c r="AC75" s="11">
        <v>2021</v>
      </c>
      <c r="AD75" s="17">
        <f t="shared" ref="AD75:AH82" si="68">AD60</f>
        <v>59</v>
      </c>
      <c r="AE75" s="17">
        <f t="shared" si="68"/>
        <v>8</v>
      </c>
      <c r="AF75" s="16">
        <f t="shared" si="68"/>
        <v>0.75139101523257368</v>
      </c>
      <c r="AG75" s="16">
        <f t="shared" si="68"/>
        <v>4.2687627270174895E-2</v>
      </c>
      <c r="AH75" s="16">
        <f t="shared" si="68"/>
        <v>0</v>
      </c>
      <c r="AI75" s="16">
        <f t="shared" ref="AI75:AI82" si="69">AF75+AG75+AH75</f>
        <v>0.79407864250274862</v>
      </c>
      <c r="AJ75" s="16">
        <f>-PV($B$7,Inputs!$C$3-($A$22-$A75+1), AVERAGE('Option 1D'!$AI$80:$AI$82)*$B75/$B$53,0,1)</f>
        <v>43.296160419922941</v>
      </c>
      <c r="AK75" s="16">
        <f t="shared" ref="AK75:AK82" si="70">AI75</f>
        <v>0.79407864250274862</v>
      </c>
    </row>
    <row r="76" spans="1:37" ht="16.5" thickTop="1" thickBot="1" x14ac:dyDescent="0.3">
      <c r="A76" s="11">
        <v>2022</v>
      </c>
      <c r="B76" s="17">
        <f>SUMIF(Inputs!$D$30:$D$35,'Option 1D'!$A76,Inputs!E$30:E$35)</f>
        <v>200</v>
      </c>
      <c r="C76" s="16">
        <f>SUMIF(Inputs!$D$30:$D$35,'Option 1D'!$A76,Inputs!F$30:F$35)*$C$7</f>
        <v>8.8899999999999988</v>
      </c>
      <c r="D76" s="16">
        <f>-PMT($B$7,Inputs!$C$3,C76,0,1)</f>
        <v>0.60929134259105622</v>
      </c>
      <c r="E76" s="16">
        <f>Inputs!$C$4*D76</f>
        <v>1.2185826851821124E-2</v>
      </c>
      <c r="F76" s="16">
        <f>-PV($B$7,Inputs!$C$3-($A$22-$A76+1),D76+E76,0,1)</f>
        <v>8.1050452912825595</v>
      </c>
      <c r="G76" s="16">
        <f t="shared" ref="G76:G82" si="71">D76+E76+G75</f>
        <v>0.93466251467393369</v>
      </c>
      <c r="I76" s="11">
        <v>2022</v>
      </c>
      <c r="J76" s="17">
        <f t="shared" si="62"/>
        <v>106</v>
      </c>
      <c r="K76" s="17">
        <f t="shared" si="62"/>
        <v>15</v>
      </c>
      <c r="L76" s="16">
        <f t="shared" si="62"/>
        <v>1.441215015936032</v>
      </c>
      <c r="M76" s="16">
        <f t="shared" si="62"/>
        <v>8.0576136590013225E-2</v>
      </c>
      <c r="N76" s="16">
        <f t="shared" si="62"/>
        <v>0</v>
      </c>
      <c r="O76" s="16">
        <f t="shared" si="63"/>
        <v>1.5217911525260452</v>
      </c>
      <c r="P76" s="16">
        <f>-PV($B$7,Inputs!$C$3-($A$22-$A76+1), AVERAGE('Option 1D'!$O$80:$O$82)*$B76/$B$53,0,1)</f>
        <v>34.382143151864618</v>
      </c>
      <c r="Q76" s="16">
        <f t="shared" si="64"/>
        <v>1.5217911525260452</v>
      </c>
      <c r="S76" s="11">
        <v>2022</v>
      </c>
      <c r="T76" s="17">
        <f t="shared" si="65"/>
        <v>82</v>
      </c>
      <c r="U76" s="17">
        <f t="shared" si="65"/>
        <v>12</v>
      </c>
      <c r="V76" s="16">
        <f t="shared" si="65"/>
        <v>1.119912682518694</v>
      </c>
      <c r="W76" s="16">
        <f t="shared" si="65"/>
        <v>6.2699243910133012E-2</v>
      </c>
      <c r="X76" s="16">
        <f t="shared" si="65"/>
        <v>0</v>
      </c>
      <c r="Y76" s="16">
        <f t="shared" si="66"/>
        <v>1.1826119264288271</v>
      </c>
      <c r="Z76" s="16">
        <f>-PV($B$7,Inputs!$C$3-($A$22-$A76+1), AVERAGE('Option 1D'!$Y$80:$Y$82)*$B76/$B$53,0,1)</f>
        <v>16.488709315584167</v>
      </c>
      <c r="AA76" s="16">
        <f t="shared" si="67"/>
        <v>1.1826119264288271</v>
      </c>
      <c r="AC76" s="11">
        <v>2022</v>
      </c>
      <c r="AD76" s="17">
        <f t="shared" si="68"/>
        <v>212</v>
      </c>
      <c r="AE76" s="17">
        <f t="shared" si="68"/>
        <v>31</v>
      </c>
      <c r="AF76" s="16">
        <f t="shared" si="68"/>
        <v>2.7590724937904874</v>
      </c>
      <c r="AG76" s="16">
        <f t="shared" si="68"/>
        <v>0.15406004185870559</v>
      </c>
      <c r="AH76" s="16">
        <f t="shared" si="68"/>
        <v>0</v>
      </c>
      <c r="AI76" s="16">
        <f t="shared" si="69"/>
        <v>2.9131325356491931</v>
      </c>
      <c r="AJ76" s="16">
        <f>-PV($B$7,Inputs!$C$3-($A$22-$A76+1), AVERAGE('Option 1D'!$AI$80:$AI$82)*$B76/$B$53,0,1)</f>
        <v>88.474933354572784</v>
      </c>
      <c r="AK76" s="16">
        <f t="shared" si="70"/>
        <v>2.9131325356491931</v>
      </c>
    </row>
    <row r="77" spans="1:37" ht="16.5" thickTop="1" thickBot="1" x14ac:dyDescent="0.3">
      <c r="A77" s="11">
        <v>2023</v>
      </c>
      <c r="B77" s="17">
        <f>SUMIF(Inputs!$D$30:$D$35,'Option 1D'!$A77,Inputs!E$30:E$35)</f>
        <v>200</v>
      </c>
      <c r="C77" s="16">
        <f>SUMIF(Inputs!$D$30:$D$35,'Option 1D'!$A77,Inputs!F$30:F$35)*$C$7</f>
        <v>8.8199999999999985</v>
      </c>
      <c r="D77" s="16">
        <f>-PMT($B$7,Inputs!$C$3,C77,0,1)</f>
        <v>0.60449377296435503</v>
      </c>
      <c r="E77" s="16">
        <f>Inputs!$C$4*D77</f>
        <v>1.2089875459287101E-2</v>
      </c>
      <c r="F77" s="16">
        <f>-PV($B$7,Inputs!$C$3-($A$22-$A77+1),D77+E77,0,1)</f>
        <v>8.2026459474995779</v>
      </c>
      <c r="G77" s="16">
        <f t="shared" si="71"/>
        <v>1.5512461630975758</v>
      </c>
      <c r="I77" s="11">
        <v>2023</v>
      </c>
      <c r="J77" s="17">
        <f t="shared" si="62"/>
        <v>177</v>
      </c>
      <c r="K77" s="17">
        <f t="shared" si="62"/>
        <v>25</v>
      </c>
      <c r="L77" s="16">
        <f t="shared" si="62"/>
        <v>2.5819923025773615</v>
      </c>
      <c r="M77" s="16">
        <f t="shared" si="62"/>
        <v>0.14316151312625741</v>
      </c>
      <c r="N77" s="16">
        <f t="shared" si="62"/>
        <v>0</v>
      </c>
      <c r="O77" s="16">
        <f t="shared" si="63"/>
        <v>2.725153815703619</v>
      </c>
      <c r="P77" s="16">
        <f>-PV($B$7,Inputs!$C$3-($A$22-$A77+1), AVERAGE('Option 1D'!$O$80:$O$82)*$B77/$B$53,0,1)</f>
        <v>35.072331743019987</v>
      </c>
      <c r="Q77" s="16">
        <f t="shared" si="64"/>
        <v>2.725153815703619</v>
      </c>
      <c r="S77" s="11">
        <v>2023</v>
      </c>
      <c r="T77" s="17">
        <f t="shared" si="65"/>
        <v>125</v>
      </c>
      <c r="U77" s="17">
        <f t="shared" si="65"/>
        <v>18</v>
      </c>
      <c r="V77" s="16">
        <f t="shared" si="65"/>
        <v>1.7969740937678456</v>
      </c>
      <c r="W77" s="16">
        <f t="shared" si="65"/>
        <v>9.9880772710510407E-2</v>
      </c>
      <c r="X77" s="16">
        <f t="shared" si="65"/>
        <v>0</v>
      </c>
      <c r="Y77" s="16">
        <f t="shared" si="66"/>
        <v>1.896854866478356</v>
      </c>
      <c r="Z77" s="16">
        <f>-PV($B$7,Inputs!$C$3-($A$22-$A77+1), AVERAGE('Option 1D'!$Y$80:$Y$82)*$B77/$B$53,0,1)</f>
        <v>16.819704361536569</v>
      </c>
      <c r="AA77" s="16">
        <f t="shared" si="67"/>
        <v>1.896854866478356</v>
      </c>
      <c r="AC77" s="11">
        <v>2023</v>
      </c>
      <c r="AD77" s="17">
        <f t="shared" si="68"/>
        <v>539</v>
      </c>
      <c r="AE77" s="17">
        <f t="shared" si="68"/>
        <v>76</v>
      </c>
      <c r="AF77" s="16">
        <f t="shared" si="68"/>
        <v>7.3530232022281705</v>
      </c>
      <c r="AG77" s="16">
        <f t="shared" si="68"/>
        <v>0.40135600836142743</v>
      </c>
      <c r="AH77" s="16">
        <f t="shared" si="68"/>
        <v>0</v>
      </c>
      <c r="AI77" s="16">
        <f t="shared" si="69"/>
        <v>7.7543792105895983</v>
      </c>
      <c r="AJ77" s="16">
        <f>-PV($B$7,Inputs!$C$3-($A$22-$A77+1), AVERAGE('Option 1D'!$AI$80:$AI$82)*$B77/$B$53,0,1)</f>
        <v>90.250982896767965</v>
      </c>
      <c r="AK77" s="16">
        <f t="shared" si="70"/>
        <v>7.7543792105895983</v>
      </c>
    </row>
    <row r="78" spans="1:37" ht="16.5" thickTop="1" thickBot="1" x14ac:dyDescent="0.3">
      <c r="A78" s="11">
        <v>2024</v>
      </c>
      <c r="B78" s="17">
        <f>SUMIF(Inputs!$D$30:$D$35,'Option 1D'!$A78,Inputs!E$30:E$35)</f>
        <v>100</v>
      </c>
      <c r="C78" s="16">
        <f>SUMIF(Inputs!$D$30:$D$35,'Option 1D'!$A78,Inputs!F$30:F$35)*$C$7</f>
        <v>4.97</v>
      </c>
      <c r="D78" s="16">
        <f>-PMT($B$7,Inputs!$C$3,C78,0,1)</f>
        <v>0.34062744349578739</v>
      </c>
      <c r="E78" s="16">
        <f>Inputs!$C$4*D78</f>
        <v>6.8125488699157478E-3</v>
      </c>
      <c r="F78" s="16">
        <f>-PV($B$7,Inputs!$C$3-($A$22-$A78+1),D78+E78,0,1)</f>
        <v>4.7079361159990514</v>
      </c>
      <c r="G78" s="16">
        <f t="shared" si="71"/>
        <v>1.8986861554632788</v>
      </c>
      <c r="I78" s="11">
        <v>2024</v>
      </c>
      <c r="J78" s="17">
        <f t="shared" si="62"/>
        <v>272</v>
      </c>
      <c r="K78" s="17">
        <f t="shared" si="62"/>
        <v>39</v>
      </c>
      <c r="L78" s="16">
        <f t="shared" si="62"/>
        <v>4.0674034236258096</v>
      </c>
      <c r="M78" s="16">
        <f t="shared" si="62"/>
        <v>0.22294277246722499</v>
      </c>
      <c r="N78" s="16">
        <f t="shared" si="62"/>
        <v>0</v>
      </c>
      <c r="O78" s="16">
        <f t="shared" si="63"/>
        <v>4.2903461960930347</v>
      </c>
      <c r="P78" s="16">
        <f>-PV($B$7,Inputs!$C$3-($A$22-$A78+1), AVERAGE('Option 1D'!$O$80:$O$82)*$B78/$B$53,0,1)</f>
        <v>17.861726527715362</v>
      </c>
      <c r="Q78" s="16">
        <f t="shared" si="64"/>
        <v>4.2903461960930347</v>
      </c>
      <c r="S78" s="11">
        <v>2024</v>
      </c>
      <c r="T78" s="17">
        <f t="shared" si="65"/>
        <v>210</v>
      </c>
      <c r="U78" s="17">
        <f t="shared" si="65"/>
        <v>30</v>
      </c>
      <c r="V78" s="16">
        <f t="shared" si="65"/>
        <v>3.1111767316932979</v>
      </c>
      <c r="W78" s="16">
        <f t="shared" si="65"/>
        <v>0.17106962595280914</v>
      </c>
      <c r="X78" s="16">
        <f t="shared" si="65"/>
        <v>0</v>
      </c>
      <c r="Y78" s="16">
        <f t="shared" si="66"/>
        <v>3.2822463576461072</v>
      </c>
      <c r="Z78" s="16">
        <f>-PV($B$7,Inputs!$C$3-($A$22-$A78+1), AVERAGE('Option 1D'!$Y$80:$Y$82)*$B78/$B$53,0,1)</f>
        <v>8.565981919425079</v>
      </c>
      <c r="AA78" s="16">
        <f t="shared" si="67"/>
        <v>3.2822463576461072</v>
      </c>
      <c r="AC78" s="11">
        <v>2024</v>
      </c>
      <c r="AD78" s="17">
        <f t="shared" si="68"/>
        <v>887</v>
      </c>
      <c r="AE78" s="17">
        <f t="shared" si="68"/>
        <v>126</v>
      </c>
      <c r="AF78" s="16">
        <f t="shared" si="68"/>
        <v>12.687222583240965</v>
      </c>
      <c r="AG78" s="16">
        <f t="shared" si="68"/>
        <v>0.67614040491604155</v>
      </c>
      <c r="AH78" s="16">
        <f t="shared" si="68"/>
        <v>0</v>
      </c>
      <c r="AI78" s="16">
        <f t="shared" si="69"/>
        <v>13.363362988157007</v>
      </c>
      <c r="AJ78" s="16">
        <f>-PV($B$7,Inputs!$C$3-($A$22-$A78+1), AVERAGE('Option 1D'!$AI$80:$AI$82)*$B78/$B$53,0,1)</f>
        <v>45.963250666400583</v>
      </c>
      <c r="AK78" s="16">
        <f t="shared" si="70"/>
        <v>13.363362988157007</v>
      </c>
    </row>
    <row r="79" spans="1:37" ht="16.5" thickTop="1" thickBot="1" x14ac:dyDescent="0.3">
      <c r="A79" s="11">
        <v>2025</v>
      </c>
      <c r="B79" s="17">
        <f>SUMIF(Inputs!$D$30:$D$35,'Option 1D'!$A79,Inputs!E$30:E$35)</f>
        <v>0</v>
      </c>
      <c r="C79" s="16">
        <f>SUMIF(Inputs!$D$30:$D$35,'Option 1D'!$A79,Inputs!F$30:F$35)*$C$7</f>
        <v>0</v>
      </c>
      <c r="D79" s="16">
        <f>-PMT($B$7,Inputs!$C$3,C79,0,1)</f>
        <v>0</v>
      </c>
      <c r="E79" s="16">
        <f>Inputs!$C$4*D79</f>
        <v>0</v>
      </c>
      <c r="F79" s="16">
        <f>-PV($B$7,Inputs!$C$3-($A$22-$A79+1),D79+E79,0,1)</f>
        <v>0</v>
      </c>
      <c r="G79" s="16">
        <f t="shared" si="71"/>
        <v>1.8986861554632788</v>
      </c>
      <c r="I79" s="11">
        <v>2025</v>
      </c>
      <c r="J79" s="17">
        <f t="shared" si="62"/>
        <v>292</v>
      </c>
      <c r="K79" s="17">
        <f t="shared" si="62"/>
        <v>42</v>
      </c>
      <c r="L79" s="16">
        <f t="shared" si="62"/>
        <v>4.3789045500783503</v>
      </c>
      <c r="M79" s="16">
        <f t="shared" si="62"/>
        <v>0.23632389840358997</v>
      </c>
      <c r="N79" s="16">
        <f t="shared" si="62"/>
        <v>0</v>
      </c>
      <c r="O79" s="16">
        <f t="shared" si="63"/>
        <v>4.6152284484819406</v>
      </c>
      <c r="P79" s="16">
        <f>-PV($B$7,Inputs!$C$3-($A$22-$A79+1), AVERAGE('Option 1D'!$O$80:$O$82)*$B79/$B$53,0,1)</f>
        <v>0</v>
      </c>
      <c r="Q79" s="16">
        <f t="shared" si="64"/>
        <v>4.6152284484819406</v>
      </c>
      <c r="S79" s="11">
        <v>2025</v>
      </c>
      <c r="T79" s="17">
        <f t="shared" si="65"/>
        <v>217</v>
      </c>
      <c r="U79" s="17">
        <f t="shared" si="65"/>
        <v>31</v>
      </c>
      <c r="V79" s="16">
        <f t="shared" si="65"/>
        <v>3.2211909130871548</v>
      </c>
      <c r="W79" s="16">
        <f t="shared" si="65"/>
        <v>0.17520990755107466</v>
      </c>
      <c r="X79" s="16">
        <f t="shared" si="65"/>
        <v>0</v>
      </c>
      <c r="Y79" s="16">
        <f t="shared" si="66"/>
        <v>3.3964008206382292</v>
      </c>
      <c r="Z79" s="16">
        <f>-PV($B$7,Inputs!$C$3-($A$22-$A79+1), AVERAGE('Option 1D'!$Y$80:$Y$82)*$B79/$B$53,0,1)</f>
        <v>0</v>
      </c>
      <c r="AA79" s="16">
        <f t="shared" si="67"/>
        <v>3.3964008206382292</v>
      </c>
      <c r="AC79" s="11">
        <v>2025</v>
      </c>
      <c r="AD79" s="17">
        <f t="shared" si="68"/>
        <v>965</v>
      </c>
      <c r="AE79" s="17">
        <f t="shared" si="68"/>
        <v>137</v>
      </c>
      <c r="AF79" s="16">
        <f t="shared" si="68"/>
        <v>13.936157063466544</v>
      </c>
      <c r="AG79" s="16">
        <f t="shared" si="68"/>
        <v>0.73508407527741482</v>
      </c>
      <c r="AH79" s="16">
        <f t="shared" si="68"/>
        <v>0</v>
      </c>
      <c r="AI79" s="16">
        <f t="shared" si="69"/>
        <v>14.671241138743959</v>
      </c>
      <c r="AJ79" s="16">
        <f>-PV($B$7,Inputs!$C$3-($A$22-$A79+1), AVERAGE('Option 1D'!$AI$80:$AI$82)*$B79/$B$53,0,1)</f>
        <v>0</v>
      </c>
      <c r="AK79" s="16">
        <f t="shared" si="70"/>
        <v>14.671241138743959</v>
      </c>
    </row>
    <row r="80" spans="1:37" ht="16.5" thickTop="1" thickBot="1" x14ac:dyDescent="0.3">
      <c r="A80" s="11">
        <v>2026</v>
      </c>
      <c r="B80" s="17">
        <f>SUMIF(Inputs!$D$30:$D$35,'Option 1D'!$A80,Inputs!E$30:E$35)</f>
        <v>0</v>
      </c>
      <c r="C80" s="16">
        <f>SUMIF(Inputs!$D$30:$D$35,'Option 1D'!$A80,Inputs!F$30:F$35)*$C$7</f>
        <v>0</v>
      </c>
      <c r="D80" s="16">
        <f>-PMT($B$7,Inputs!$C$3,C80,0,1)</f>
        <v>0</v>
      </c>
      <c r="E80" s="16">
        <f>Inputs!$C$4*D80</f>
        <v>0</v>
      </c>
      <c r="F80" s="16">
        <f>-PV($B$7,Inputs!$C$3-($A$22-$A80+1),D80+E80,0,1)</f>
        <v>0</v>
      </c>
      <c r="G80" s="16">
        <f t="shared" si="71"/>
        <v>1.8986861554632788</v>
      </c>
      <c r="I80" s="11">
        <v>2026</v>
      </c>
      <c r="J80" s="17">
        <f t="shared" si="62"/>
        <v>401</v>
      </c>
      <c r="K80" s="17">
        <f t="shared" si="62"/>
        <v>57</v>
      </c>
      <c r="L80" s="16">
        <f t="shared" si="62"/>
        <v>6.3548359083153327</v>
      </c>
      <c r="M80" s="16">
        <f t="shared" si="62"/>
        <v>0.34115500300682955</v>
      </c>
      <c r="N80" s="16">
        <f t="shared" si="62"/>
        <v>0</v>
      </c>
      <c r="O80" s="16">
        <f t="shared" si="63"/>
        <v>6.6959909113221627</v>
      </c>
      <c r="P80" s="16">
        <f>-PV($B$7,Inputs!$C$3-($A$22-$A80+1), AVERAGE('Option 1D'!$O$80:$O$82)*$B80/$B$53,0,1)</f>
        <v>0</v>
      </c>
      <c r="Q80" s="16">
        <f t="shared" si="64"/>
        <v>6.6959909113221627</v>
      </c>
      <c r="S80" s="11">
        <v>2026</v>
      </c>
      <c r="T80" s="17">
        <f t="shared" si="65"/>
        <v>246</v>
      </c>
      <c r="U80" s="17">
        <f t="shared" si="65"/>
        <v>35</v>
      </c>
      <c r="V80" s="16">
        <f t="shared" si="65"/>
        <v>3.8377295504551081</v>
      </c>
      <c r="W80" s="16">
        <f t="shared" si="65"/>
        <v>0.20790317395616059</v>
      </c>
      <c r="X80" s="16">
        <f t="shared" si="65"/>
        <v>0</v>
      </c>
      <c r="Y80" s="16">
        <f t="shared" si="66"/>
        <v>4.0456327244112691</v>
      </c>
      <c r="Z80" s="16">
        <f>-PV($B$7,Inputs!$C$3-($A$22-$A80+1), AVERAGE('Option 1D'!$Y$80:$Y$82)*$B80/$B$53,0,1)</f>
        <v>0</v>
      </c>
      <c r="AA80" s="16">
        <f t="shared" si="67"/>
        <v>4.0456327244112691</v>
      </c>
      <c r="AC80" s="11">
        <v>2026</v>
      </c>
      <c r="AD80" s="17">
        <f t="shared" si="68"/>
        <v>1243</v>
      </c>
      <c r="AE80" s="17">
        <f t="shared" si="68"/>
        <v>176</v>
      </c>
      <c r="AF80" s="16">
        <f t="shared" si="68"/>
        <v>17.991350581948801</v>
      </c>
      <c r="AG80" s="16">
        <f t="shared" si="68"/>
        <v>0.94524850248549785</v>
      </c>
      <c r="AH80" s="16">
        <f t="shared" si="68"/>
        <v>0</v>
      </c>
      <c r="AI80" s="16">
        <f t="shared" si="69"/>
        <v>18.936599084434299</v>
      </c>
      <c r="AJ80" s="16">
        <f>-PV($B$7,Inputs!$C$3-($A$22-$A80+1), AVERAGE('Option 1D'!$AI$80:$AI$82)*$B80/$B$53,0,1)</f>
        <v>0</v>
      </c>
      <c r="AK80" s="16">
        <f t="shared" si="70"/>
        <v>18.936599084434299</v>
      </c>
    </row>
    <row r="81" spans="1:37" ht="16.5" thickTop="1" thickBot="1" x14ac:dyDescent="0.3">
      <c r="A81" s="11">
        <v>2027</v>
      </c>
      <c r="B81" s="17">
        <f>SUMIF(Inputs!$D$30:$D$35,'Option 1D'!$A81,Inputs!E$30:E$35)</f>
        <v>0</v>
      </c>
      <c r="C81" s="16">
        <f>SUMIF(Inputs!$D$30:$D$35,'Option 1D'!$A81,Inputs!F$30:F$35)*$C$7</f>
        <v>0</v>
      </c>
      <c r="D81" s="16">
        <f>-PMT($B$7,Inputs!$C$3,C81,0,1)</f>
        <v>0</v>
      </c>
      <c r="E81" s="16">
        <f>Inputs!$C$4*D81</f>
        <v>0</v>
      </c>
      <c r="F81" s="16">
        <f>-PV($B$7,Inputs!$C$3-($A$22-$A81+1),D81+E81,0,1)</f>
        <v>0</v>
      </c>
      <c r="G81" s="16">
        <f t="shared" si="71"/>
        <v>1.8986861554632788</v>
      </c>
      <c r="I81" s="11">
        <v>2027</v>
      </c>
      <c r="J81" s="17">
        <f t="shared" si="62"/>
        <v>507</v>
      </c>
      <c r="K81" s="17">
        <f t="shared" si="62"/>
        <v>73</v>
      </c>
      <c r="L81" s="16">
        <f t="shared" si="62"/>
        <v>7.4606486391165241</v>
      </c>
      <c r="M81" s="16">
        <f t="shared" si="62"/>
        <v>0.40126152056737929</v>
      </c>
      <c r="N81" s="16">
        <f t="shared" si="62"/>
        <v>0</v>
      </c>
      <c r="O81" s="16">
        <f t="shared" si="63"/>
        <v>7.8619101596839034</v>
      </c>
      <c r="P81" s="16">
        <f>-PV($B$7,Inputs!$C$3-($A$22-$A81+1), AVERAGE('Option 1D'!$O$80:$O$82)*$B81/$B$53,0,1)</f>
        <v>0</v>
      </c>
      <c r="Q81" s="16">
        <f t="shared" si="64"/>
        <v>7.8619101596839034</v>
      </c>
      <c r="S81" s="11">
        <v>2027</v>
      </c>
      <c r="T81" s="17">
        <f t="shared" si="65"/>
        <v>238</v>
      </c>
      <c r="U81" s="17">
        <f t="shared" si="65"/>
        <v>34</v>
      </c>
      <c r="V81" s="16">
        <f t="shared" si="65"/>
        <v>3.4162348027621166</v>
      </c>
      <c r="W81" s="16">
        <f t="shared" si="65"/>
        <v>0.18612563419100689</v>
      </c>
      <c r="X81" s="16">
        <f t="shared" si="65"/>
        <v>0</v>
      </c>
      <c r="Y81" s="16">
        <f t="shared" si="66"/>
        <v>3.6023604369531235</v>
      </c>
      <c r="Z81" s="16">
        <f>-PV($B$7,Inputs!$C$3-($A$22-$A81+1), AVERAGE('Option 1D'!$Y$80:$Y$82)*$B81/$B$53,0,1)</f>
        <v>0</v>
      </c>
      <c r="AA81" s="16">
        <f t="shared" si="67"/>
        <v>3.6023604369531235</v>
      </c>
      <c r="AC81" s="11">
        <v>2027</v>
      </c>
      <c r="AD81" s="17">
        <f t="shared" si="68"/>
        <v>1491</v>
      </c>
      <c r="AE81" s="17">
        <f t="shared" si="68"/>
        <v>210</v>
      </c>
      <c r="AF81" s="16">
        <f t="shared" si="68"/>
        <v>19.015243758863701</v>
      </c>
      <c r="AG81" s="16">
        <f t="shared" si="68"/>
        <v>1.0032981973334316</v>
      </c>
      <c r="AH81" s="16">
        <f t="shared" si="68"/>
        <v>0</v>
      </c>
      <c r="AI81" s="16">
        <f t="shared" si="69"/>
        <v>20.018541956197133</v>
      </c>
      <c r="AJ81" s="16">
        <f>-PV($B$7,Inputs!$C$3-($A$22-$A81+1), AVERAGE('Option 1D'!$AI$80:$AI$82)*$B81/$B$53,0,1)</f>
        <v>0</v>
      </c>
      <c r="AK81" s="16">
        <f t="shared" si="70"/>
        <v>20.018541956197133</v>
      </c>
    </row>
    <row r="82" spans="1:37" ht="16.5" thickTop="1" thickBot="1" x14ac:dyDescent="0.3">
      <c r="A82" s="11">
        <v>2028</v>
      </c>
      <c r="B82" s="17">
        <f>SUMIF(Inputs!$D$30:$D$35,'Option 1D'!$A82,Inputs!E$30:E$35)</f>
        <v>0</v>
      </c>
      <c r="C82" s="16">
        <f>SUMIF(Inputs!$D$30:$D$35,'Option 1D'!$A82,Inputs!F$30:F$35)*$C$7</f>
        <v>0</v>
      </c>
      <c r="D82" s="16">
        <f>-PMT($B$7,Inputs!$C$3,C82,0,1)</f>
        <v>0</v>
      </c>
      <c r="E82" s="16">
        <f>Inputs!$C$4*D82</f>
        <v>0</v>
      </c>
      <c r="F82" s="16">
        <f>-PV($B$7,Inputs!$C$3-($A$22-$A82+1),D82+E82,0,1)</f>
        <v>0</v>
      </c>
      <c r="G82" s="16">
        <f t="shared" si="71"/>
        <v>1.8986861554632788</v>
      </c>
      <c r="I82" s="11">
        <v>2028</v>
      </c>
      <c r="J82" s="17">
        <f t="shared" si="62"/>
        <v>580</v>
      </c>
      <c r="K82" s="17">
        <f t="shared" si="62"/>
        <v>83</v>
      </c>
      <c r="L82" s="16">
        <f t="shared" si="62"/>
        <v>8.7021107253409102</v>
      </c>
      <c r="M82" s="16">
        <f t="shared" si="62"/>
        <v>0.46711694103904372</v>
      </c>
      <c r="N82" s="16">
        <f t="shared" si="62"/>
        <v>0</v>
      </c>
      <c r="O82" s="16">
        <f t="shared" si="63"/>
        <v>9.1692276663799532</v>
      </c>
      <c r="P82" s="16">
        <f>-PV($B$7,Inputs!$C$3-($A$22-$A82+1), AVERAGE('Option 1D'!$O$80:$O$82)*$B82/$B$53,0,1)</f>
        <v>0</v>
      </c>
      <c r="Q82" s="16">
        <f t="shared" si="64"/>
        <v>9.1692276663799532</v>
      </c>
      <c r="S82" s="11">
        <v>2028</v>
      </c>
      <c r="T82" s="17">
        <f t="shared" si="65"/>
        <v>242</v>
      </c>
      <c r="U82" s="17">
        <f t="shared" si="65"/>
        <v>34</v>
      </c>
      <c r="V82" s="16">
        <f t="shared" si="65"/>
        <v>3.5380296449045354</v>
      </c>
      <c r="W82" s="16">
        <f t="shared" si="65"/>
        <v>0.19284112656256813</v>
      </c>
      <c r="X82" s="16">
        <f t="shared" si="65"/>
        <v>0</v>
      </c>
      <c r="Y82" s="16">
        <f t="shared" si="66"/>
        <v>3.7308707714671034</v>
      </c>
      <c r="Z82" s="16">
        <f>-PV($B$7,Inputs!$C$3-($A$22-$A82+1), AVERAGE('Option 1D'!$Y$80:$Y$82)*$B82/$B$53,0,1)</f>
        <v>0</v>
      </c>
      <c r="AA82" s="16">
        <f t="shared" si="67"/>
        <v>3.7308707714671034</v>
      </c>
      <c r="AC82" s="11">
        <v>2028</v>
      </c>
      <c r="AD82" s="17">
        <f t="shared" si="68"/>
        <v>1643</v>
      </c>
      <c r="AE82" s="17">
        <f t="shared" si="68"/>
        <v>232</v>
      </c>
      <c r="AF82" s="16">
        <f t="shared" si="68"/>
        <v>20.997421383683314</v>
      </c>
      <c r="AG82" s="16">
        <f t="shared" si="68"/>
        <v>1.1040193153186075</v>
      </c>
      <c r="AH82" s="16">
        <f t="shared" si="68"/>
        <v>0</v>
      </c>
      <c r="AI82" s="16">
        <f t="shared" si="69"/>
        <v>22.10144069900192</v>
      </c>
      <c r="AJ82" s="16">
        <f>-PV($B$7,Inputs!$C$3-($A$22-$A82+1), AVERAGE('Option 1D'!$AI$80:$AI$82)*$B82/$B$53,0,1)</f>
        <v>0</v>
      </c>
      <c r="AK82" s="16">
        <f t="shared" si="70"/>
        <v>22.10144069900192</v>
      </c>
    </row>
    <row r="83" spans="1:37" ht="16.5" thickTop="1" thickBot="1" x14ac:dyDescent="0.3">
      <c r="A83" s="11" t="s">
        <v>42</v>
      </c>
      <c r="B83" s="17">
        <f>SUM(B74:B82)</f>
        <v>600</v>
      </c>
      <c r="C83" s="16">
        <f>SUM(C74:C82)</f>
        <v>27.159999999999997</v>
      </c>
      <c r="D83" s="16">
        <f>SUM(D74:D82)</f>
        <v>1.8614570151600776</v>
      </c>
      <c r="E83" s="16">
        <f>SUM(E74:E82)</f>
        <v>3.7229140303201548E-2</v>
      </c>
      <c r="F83" s="16">
        <f>SUM(F74:F82)</f>
        <v>25.013149097974921</v>
      </c>
      <c r="G83" s="16">
        <f>F83</f>
        <v>25.013149097974921</v>
      </c>
      <c r="I83" s="11" t="s">
        <v>42</v>
      </c>
      <c r="J83" s="17">
        <f t="shared" ref="J83:P83" si="72">SUM(J74:J82)</f>
        <v>2393</v>
      </c>
      <c r="K83" s="17">
        <f t="shared" si="72"/>
        <v>343</v>
      </c>
      <c r="L83" s="17">
        <f t="shared" si="72"/>
        <v>35.827897816361897</v>
      </c>
      <c r="M83" s="17">
        <f t="shared" si="72"/>
        <v>1.939783314500225</v>
      </c>
      <c r="N83" s="17">
        <f t="shared" si="72"/>
        <v>0</v>
      </c>
      <c r="O83" s="17">
        <f t="shared" si="72"/>
        <v>37.767681130862123</v>
      </c>
      <c r="P83" s="16">
        <f t="shared" si="72"/>
        <v>104.14147304521993</v>
      </c>
      <c r="Q83" s="16">
        <f>P83</f>
        <v>104.14147304521993</v>
      </c>
      <c r="S83" s="11"/>
      <c r="T83" s="17">
        <f t="shared" ref="T83:Z83" si="73">SUM(T74:T82)</f>
        <v>1411</v>
      </c>
      <c r="U83" s="17">
        <f t="shared" si="73"/>
        <v>202</v>
      </c>
      <c r="V83" s="17">
        <f t="shared" si="73"/>
        <v>20.773295176489061</v>
      </c>
      <c r="W83" s="17">
        <f t="shared" si="73"/>
        <v>1.1368104532861039</v>
      </c>
      <c r="X83" s="17">
        <f t="shared" si="73"/>
        <v>0</v>
      </c>
      <c r="Y83" s="17">
        <f t="shared" si="73"/>
        <v>21.910105629775163</v>
      </c>
      <c r="Z83" s="16">
        <f t="shared" si="73"/>
        <v>49.943322879983121</v>
      </c>
      <c r="AA83" s="16">
        <f>Z83</f>
        <v>49.943322879983121</v>
      </c>
      <c r="AC83" s="11"/>
      <c r="AD83" s="17">
        <f t="shared" ref="AD83:AJ83" si="74">SUM(AD74:AD82)</f>
        <v>7039</v>
      </c>
      <c r="AE83" s="17">
        <f t="shared" si="74"/>
        <v>996</v>
      </c>
      <c r="AF83" s="17">
        <f t="shared" si="74"/>
        <v>95.490882082454561</v>
      </c>
      <c r="AG83" s="17">
        <f t="shared" si="74"/>
        <v>5.0618941728213018</v>
      </c>
      <c r="AH83" s="17">
        <f t="shared" si="74"/>
        <v>0</v>
      </c>
      <c r="AI83" s="17">
        <f t="shared" si="74"/>
        <v>100.55277625527586</v>
      </c>
      <c r="AJ83" s="16">
        <f t="shared" si="74"/>
        <v>267.98532733766427</v>
      </c>
      <c r="AK83" s="16">
        <f>AJ83</f>
        <v>267.98532733766427</v>
      </c>
    </row>
    <row r="84" spans="1:3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029A-E0CF-46A8-ABFD-C17B4BF4E838}">
  <dimension ref="A1:AL84"/>
  <sheetViews>
    <sheetView workbookViewId="0"/>
  </sheetViews>
  <sheetFormatPr defaultRowHeight="15" x14ac:dyDescent="0.25"/>
  <cols>
    <col min="1" max="1" width="11.5703125" customWidth="1"/>
    <col min="2" max="2" width="11" bestFit="1" customWidth="1"/>
    <col min="3" max="3" width="9.42578125" bestFit="1" customWidth="1"/>
    <col min="9" max="17" width="10.5703125" customWidth="1"/>
  </cols>
  <sheetData>
    <row r="1" spans="1:38" ht="46.5" thickTop="1" thickBot="1" x14ac:dyDescent="0.3">
      <c r="D1" s="10" t="s">
        <v>35</v>
      </c>
      <c r="E1" s="10" t="s">
        <v>73</v>
      </c>
      <c r="F1" s="10" t="s">
        <v>36</v>
      </c>
      <c r="G1" s="10" t="s">
        <v>36</v>
      </c>
      <c r="H1" s="10" t="s">
        <v>36</v>
      </c>
      <c r="I1" s="10" t="s">
        <v>36</v>
      </c>
      <c r="J1" s="10" t="s">
        <v>36</v>
      </c>
      <c r="K1" s="10" t="s">
        <v>36</v>
      </c>
    </row>
    <row r="2" spans="1:38" ht="46.5" customHeight="1" thickTop="1" thickBot="1" x14ac:dyDescent="0.3">
      <c r="A2" s="10" t="s">
        <v>29</v>
      </c>
      <c r="B2" s="10" t="s">
        <v>1</v>
      </c>
      <c r="C2" s="10" t="s">
        <v>6</v>
      </c>
      <c r="D2" s="10" t="s">
        <v>37</v>
      </c>
      <c r="E2" s="10" t="s">
        <v>74</v>
      </c>
      <c r="F2" s="10" t="s">
        <v>12</v>
      </c>
      <c r="G2" s="10" t="s">
        <v>13</v>
      </c>
      <c r="H2" s="10" t="s">
        <v>14</v>
      </c>
      <c r="I2" s="10" t="s">
        <v>9</v>
      </c>
      <c r="J2" s="10" t="s">
        <v>10</v>
      </c>
      <c r="K2" s="10" t="s">
        <v>11</v>
      </c>
    </row>
    <row r="3" spans="1:38" ht="46.5" customHeight="1" thickTop="1" thickBot="1" x14ac:dyDescent="0.3">
      <c r="A3" s="11" t="s">
        <v>30</v>
      </c>
      <c r="B3" s="12">
        <f>Inputs!C2</f>
        <v>0.06</v>
      </c>
      <c r="C3" s="13">
        <v>1</v>
      </c>
      <c r="D3" s="16">
        <f>SUM(C23)</f>
        <v>84.7</v>
      </c>
      <c r="E3" s="16">
        <f>G13</f>
        <v>72.256131153474655</v>
      </c>
      <c r="F3" s="16">
        <f>Q13-G13</f>
        <v>64.903262568120624</v>
      </c>
      <c r="G3" s="16">
        <f>AA13-G13</f>
        <v>18.492684988619516</v>
      </c>
      <c r="H3" s="16">
        <f>AK13-E3</f>
        <v>208.69754703693951</v>
      </c>
      <c r="I3" s="15">
        <f>$F3*Inputs!$C$12+$G3*Inputs!$C$13+$H3*Inputs!$C$14</f>
        <v>89.249189290450062</v>
      </c>
      <c r="J3" s="25">
        <f>$F3*Inputs!$D$12+$G3*Inputs!$D$13+$H3*Inputs!$D$14</f>
        <v>77.646544895574792</v>
      </c>
      <c r="K3" s="25">
        <f>$F3*Inputs!$E$12+$G3*Inputs!$E$13+$H3*Inputs!$E$14</f>
        <v>125.19776040765478</v>
      </c>
      <c r="M3" s="18"/>
      <c r="N3" s="18"/>
      <c r="O3" s="18"/>
      <c r="P3" s="18"/>
      <c r="Q3" s="22"/>
      <c r="AF3" s="19"/>
      <c r="AG3" s="19"/>
    </row>
    <row r="4" spans="1:38" ht="46.5" customHeight="1" thickTop="1" thickBot="1" x14ac:dyDescent="0.3">
      <c r="A4" s="11" t="s">
        <v>31</v>
      </c>
      <c r="B4" s="12">
        <f>Inputs!D8</f>
        <v>8.5000000000000006E-2</v>
      </c>
      <c r="C4" s="13">
        <f>C3</f>
        <v>1</v>
      </c>
      <c r="D4" s="16">
        <f>D3</f>
        <v>84.7</v>
      </c>
      <c r="E4" s="16">
        <f>G28</f>
        <v>67.284720121861668</v>
      </c>
      <c r="F4" s="16">
        <f>Q28-G28</f>
        <v>32.934683201245278</v>
      </c>
      <c r="G4" s="16">
        <f>AA28-G28</f>
        <v>-0.20351043963486859</v>
      </c>
      <c r="H4" s="16">
        <f>AK28-G28</f>
        <v>137.03756349596665</v>
      </c>
      <c r="I4" s="25">
        <f>$F4*Inputs!$C$12+$G4*Inputs!$C$13+$H4*Inputs!$C$14</f>
        <v>50.675854864705585</v>
      </c>
      <c r="J4" s="25">
        <f>$F4*Inputs!$D$12+$G4*Inputs!$D$13+$H4*Inputs!$D$14</f>
        <v>42.391306454485544</v>
      </c>
      <c r="K4" s="25">
        <f>$F4*Inputs!$E$12+$G4*Inputs!$E$13+$H4*Inputs!$E$14</f>
        <v>76.701574938385932</v>
      </c>
      <c r="M4" s="26"/>
      <c r="N4" s="26"/>
      <c r="O4" s="26"/>
      <c r="Q4" s="26"/>
      <c r="AF4" s="19"/>
      <c r="AG4" s="19"/>
    </row>
    <row r="5" spans="1:38" ht="46.5" customHeight="1" thickTop="1" thickBot="1" x14ac:dyDescent="0.3">
      <c r="A5" s="11" t="s">
        <v>32</v>
      </c>
      <c r="B5" s="12">
        <f>Inputs!C8</f>
        <v>3.5000000000000003E-2</v>
      </c>
      <c r="C5" s="13">
        <f>C4</f>
        <v>1</v>
      </c>
      <c r="D5" s="16">
        <f>D4</f>
        <v>84.7</v>
      </c>
      <c r="E5" s="16">
        <f>G43</f>
        <v>77.736521840010752</v>
      </c>
      <c r="F5" s="16">
        <f>Q43-G43</f>
        <v>118.26890986230858</v>
      </c>
      <c r="G5" s="16">
        <f>AA43-G43</f>
        <v>50.530228820486954</v>
      </c>
      <c r="H5" s="16">
        <f>AK43-G43</f>
        <v>325.35179617941105</v>
      </c>
      <c r="I5" s="25">
        <f>$F5*Inputs!$C$12+$G5*Inputs!$C$13+$H5*Inputs!$C$14</f>
        <v>153.10496118112877</v>
      </c>
      <c r="J5" s="25">
        <f>$F5*Inputs!$D$12+$G5*Inputs!$D$13+$H5*Inputs!$D$14</f>
        <v>136.17029092067338</v>
      </c>
      <c r="K5" s="25">
        <f>$F5*Inputs!$E$12+$G5*Inputs!$E$13+$H5*Inputs!$E$14</f>
        <v>204.8756827604044</v>
      </c>
      <c r="AF5" s="19"/>
      <c r="AG5" s="19"/>
    </row>
    <row r="6" spans="1:38" ht="46.5" customHeight="1" thickTop="1" thickBot="1" x14ac:dyDescent="0.3">
      <c r="A6" s="11" t="s">
        <v>33</v>
      </c>
      <c r="B6" s="12">
        <f>B3</f>
        <v>0.06</v>
      </c>
      <c r="C6" s="13">
        <f>Inputs!D7</f>
        <v>1.3</v>
      </c>
      <c r="D6" s="16">
        <f t="shared" ref="D6:D7" si="0">D5</f>
        <v>84.7</v>
      </c>
      <c r="E6" s="16">
        <f>G58</f>
        <v>93.932970499517083</v>
      </c>
      <c r="F6" s="16">
        <f>Q58-G58</f>
        <v>43.226423222078196</v>
      </c>
      <c r="G6" s="16">
        <f>AA58-G58</f>
        <v>-3.1841543574229121</v>
      </c>
      <c r="H6" s="16">
        <f>AK58-G58</f>
        <v>187.0207076908971</v>
      </c>
      <c r="I6" s="25">
        <f>$F6*Inputs!$C$12+$G6*Inputs!$C$13+$H6*Inputs!$C$14</f>
        <v>67.572349944407648</v>
      </c>
      <c r="J6" s="25">
        <f>$F6*Inputs!$D$12+$G6*Inputs!$D$13+$H6*Inputs!$D$14</f>
        <v>55.969705549532364</v>
      </c>
      <c r="K6" s="25">
        <f>$F6*Inputs!$E$12+$G6*Inputs!$E$13+$H6*Inputs!$E$14</f>
        <v>103.52092106161237</v>
      </c>
      <c r="AF6" s="19"/>
      <c r="AG6" s="19"/>
    </row>
    <row r="7" spans="1:38" ht="46.5" customHeight="1" thickTop="1" thickBot="1" x14ac:dyDescent="0.3">
      <c r="A7" s="11" t="s">
        <v>34</v>
      </c>
      <c r="B7" s="12">
        <f>B3</f>
        <v>0.06</v>
      </c>
      <c r="C7" s="13">
        <f>Inputs!C7</f>
        <v>0.7</v>
      </c>
      <c r="D7" s="16">
        <f t="shared" si="0"/>
        <v>84.7</v>
      </c>
      <c r="E7" s="16">
        <f>G73</f>
        <v>50.579291807432263</v>
      </c>
      <c r="F7" s="16">
        <f>Q73-G73</f>
        <v>86.580101914163009</v>
      </c>
      <c r="G7" s="16">
        <f>AA73-G73</f>
        <v>40.169524334661908</v>
      </c>
      <c r="H7" s="16">
        <f>AK73-G73</f>
        <v>230.3743863829819</v>
      </c>
      <c r="I7" s="25">
        <f>$F7*Inputs!$C$12+$G7*Inputs!$C$13+$H7*Inputs!$C$14</f>
        <v>110.92602863649245</v>
      </c>
      <c r="J7" s="25">
        <f>$F7*Inputs!$D$12+$G7*Inputs!$D$13+$H7*Inputs!$D$14</f>
        <v>99.323384241617191</v>
      </c>
      <c r="K7" s="25">
        <f>$F7*Inputs!$E$12+$G7*Inputs!$E$13+$H7*Inputs!$E$14</f>
        <v>146.87459975369717</v>
      </c>
      <c r="AF7" s="19"/>
      <c r="AG7" s="19"/>
    </row>
    <row r="8" spans="1:38" ht="15.75" thickTop="1" x14ac:dyDescent="0.25"/>
    <row r="9" spans="1:38" ht="15.75" thickBot="1" x14ac:dyDescent="0.3">
      <c r="AA9" s="18"/>
      <c r="AB9" s="19"/>
    </row>
    <row r="10" spans="1:38" ht="16.5" thickTop="1" thickBot="1" x14ac:dyDescent="0.3">
      <c r="A10" s="1" t="s">
        <v>30</v>
      </c>
      <c r="Q10" s="19"/>
      <c r="R10" s="27"/>
      <c r="AA10" s="27"/>
      <c r="AB10" s="26"/>
      <c r="AK10" s="19"/>
      <c r="AL10" s="27"/>
    </row>
    <row r="11" spans="1:38" ht="31.5" thickTop="1" thickBot="1" x14ac:dyDescent="0.3">
      <c r="I11" s="1" t="s">
        <v>38</v>
      </c>
      <c r="J11" s="1" t="s">
        <v>12</v>
      </c>
      <c r="L11" s="14"/>
      <c r="M11" s="14"/>
      <c r="Q11" s="22"/>
      <c r="R11" s="19"/>
      <c r="S11" s="1" t="s">
        <v>38</v>
      </c>
      <c r="T11" s="1" t="s">
        <v>39</v>
      </c>
      <c r="V11" s="14"/>
      <c r="W11" s="14"/>
      <c r="AA11" s="19"/>
      <c r="AB11" s="19"/>
      <c r="AC11" s="1" t="s">
        <v>38</v>
      </c>
      <c r="AD11" s="1" t="s">
        <v>40</v>
      </c>
      <c r="AF11" s="14"/>
      <c r="AG11" s="14"/>
      <c r="AK11" s="19"/>
      <c r="AL11" s="19"/>
    </row>
    <row r="12" spans="1:38" ht="64.5" customHeight="1" thickTop="1" thickBot="1" x14ac:dyDescent="0.3">
      <c r="A12" s="1" t="s">
        <v>41</v>
      </c>
      <c r="B12" s="1" t="s">
        <v>44</v>
      </c>
      <c r="C12" s="1" t="s">
        <v>45</v>
      </c>
      <c r="D12" s="1" t="s">
        <v>54</v>
      </c>
      <c r="E12" s="1" t="s">
        <v>46</v>
      </c>
      <c r="F12" s="1" t="s">
        <v>47</v>
      </c>
      <c r="G12" s="1" t="s">
        <v>48</v>
      </c>
      <c r="I12" s="1" t="s">
        <v>38</v>
      </c>
      <c r="J12" s="10" t="s">
        <v>56</v>
      </c>
      <c r="K12" s="10" t="s">
        <v>57</v>
      </c>
      <c r="L12" s="10" t="s">
        <v>49</v>
      </c>
      <c r="M12" s="10" t="s">
        <v>50</v>
      </c>
      <c r="N12" s="1" t="s">
        <v>72</v>
      </c>
      <c r="O12" s="1" t="s">
        <v>51</v>
      </c>
      <c r="P12" s="1" t="s">
        <v>52</v>
      </c>
      <c r="Q12" s="1" t="s">
        <v>53</v>
      </c>
      <c r="S12" s="1" t="s">
        <v>38</v>
      </c>
      <c r="T12" s="10" t="s">
        <v>56</v>
      </c>
      <c r="U12" s="10" t="s">
        <v>57</v>
      </c>
      <c r="V12" s="10" t="s">
        <v>49</v>
      </c>
      <c r="W12" s="10" t="s">
        <v>50</v>
      </c>
      <c r="X12" s="1" t="s">
        <v>72</v>
      </c>
      <c r="Y12" s="1" t="s">
        <v>51</v>
      </c>
      <c r="Z12" s="1" t="s">
        <v>52</v>
      </c>
      <c r="AA12" s="1" t="s">
        <v>53</v>
      </c>
      <c r="AC12" s="1" t="s">
        <v>38</v>
      </c>
      <c r="AD12" s="10" t="s">
        <v>56</v>
      </c>
      <c r="AE12" s="10" t="s">
        <v>57</v>
      </c>
      <c r="AF12" s="10" t="s">
        <v>49</v>
      </c>
      <c r="AG12" s="10" t="s">
        <v>50</v>
      </c>
      <c r="AH12" s="1" t="s">
        <v>72</v>
      </c>
      <c r="AI12" s="1" t="s">
        <v>51</v>
      </c>
      <c r="AJ12" s="1" t="s">
        <v>52</v>
      </c>
      <c r="AK12" s="1" t="s">
        <v>53</v>
      </c>
    </row>
    <row r="13" spans="1:38" ht="16.5" thickTop="1" thickBot="1" x14ac:dyDescent="0.3">
      <c r="A13" s="11" t="s">
        <v>43</v>
      </c>
      <c r="B13" s="15"/>
      <c r="C13" s="15"/>
      <c r="D13" s="15"/>
      <c r="E13" s="15"/>
      <c r="F13" s="15"/>
      <c r="G13" s="15">
        <f>NPV($B$3,G14:G23)</f>
        <v>72.256131153474655</v>
      </c>
      <c r="I13" s="11" t="s">
        <v>43</v>
      </c>
      <c r="J13" s="15"/>
      <c r="K13" s="15"/>
      <c r="L13" s="15"/>
      <c r="M13" s="15"/>
      <c r="N13" s="15"/>
      <c r="O13" s="15"/>
      <c r="P13" s="15"/>
      <c r="Q13" s="15">
        <f>NPV($B$3,Q14:Q23)</f>
        <v>137.15939372159528</v>
      </c>
      <c r="R13" s="19"/>
      <c r="S13" s="11" t="s">
        <v>43</v>
      </c>
      <c r="T13" s="15"/>
      <c r="U13" s="15"/>
      <c r="V13" s="15"/>
      <c r="W13" s="15"/>
      <c r="X13" s="15"/>
      <c r="Y13" s="15"/>
      <c r="Z13" s="15"/>
      <c r="AA13" s="15">
        <f>NPV($B$3,AA14:AA23)</f>
        <v>90.748816142094171</v>
      </c>
      <c r="AB13" s="19"/>
      <c r="AC13" s="11" t="s">
        <v>43</v>
      </c>
      <c r="AD13" s="15"/>
      <c r="AE13" s="15"/>
      <c r="AF13" s="15"/>
      <c r="AG13" s="15"/>
      <c r="AH13" s="15"/>
      <c r="AI13" s="15"/>
      <c r="AJ13" s="15"/>
      <c r="AK13" s="15">
        <f>NPV($B$3,AK14:AK23)</f>
        <v>280.95367819041417</v>
      </c>
      <c r="AL13" s="19"/>
    </row>
    <row r="14" spans="1:38" ht="16.5" thickTop="1" thickBot="1" x14ac:dyDescent="0.3">
      <c r="A14" s="11">
        <v>2020</v>
      </c>
      <c r="B14" s="17">
        <f>SUMIF(Inputs!$D$36:$D$40,'Option 2'!$A14,Inputs!E$36:E$40)</f>
        <v>0</v>
      </c>
      <c r="C14" s="16">
        <f>SUMIF(Inputs!$D$36:$D$40,'Option 2'!$A14,Inputs!F$36:F$40)*$C$3</f>
        <v>0</v>
      </c>
      <c r="D14" s="16">
        <f>-PMT($B$3,Inputs!$C$3,C14,0,1)</f>
        <v>0</v>
      </c>
      <c r="E14" s="16">
        <f>Inputs!$C$4*D14</f>
        <v>0</v>
      </c>
      <c r="F14" s="16">
        <f>-PV($B$3,Inputs!$C$3-($A$22-$A14+1),D14+E14,0,1)</f>
        <v>0</v>
      </c>
      <c r="G14" s="16">
        <f>E14+D14</f>
        <v>0</v>
      </c>
      <c r="I14" s="11">
        <v>2020</v>
      </c>
      <c r="J14" s="17">
        <v>0</v>
      </c>
      <c r="K14" s="17">
        <v>0</v>
      </c>
      <c r="L14" s="16">
        <v>0</v>
      </c>
      <c r="M14" s="16">
        <v>0</v>
      </c>
      <c r="N14" s="16">
        <v>0</v>
      </c>
      <c r="O14" s="16">
        <f>L14+M14+N14</f>
        <v>0</v>
      </c>
      <c r="P14" s="16">
        <f>-PV($B$3,Inputs!$C$3-($A$22-$A14+1), AVERAGE('Option 2'!$O$20:$O$22)*$B14/$B$23,0,1)</f>
        <v>0</v>
      </c>
      <c r="Q14" s="16">
        <f>O14</f>
        <v>0</v>
      </c>
      <c r="S14" s="11">
        <v>2020</v>
      </c>
      <c r="T14" s="17">
        <v>0</v>
      </c>
      <c r="U14" s="17">
        <v>0</v>
      </c>
      <c r="V14" s="16">
        <v>0</v>
      </c>
      <c r="W14" s="16">
        <v>0</v>
      </c>
      <c r="X14" s="16">
        <v>0</v>
      </c>
      <c r="Y14" s="16">
        <f>V14+W14+X14</f>
        <v>0</v>
      </c>
      <c r="Z14" s="16">
        <f>-PV($B$3,Inputs!$C$3-($A$22-$A14+1), AVERAGE('Option 2'!$Y$20:$Y$22)*$B14/$B$23,0,1)</f>
        <v>0</v>
      </c>
      <c r="AA14" s="16">
        <f>Y14</f>
        <v>0</v>
      </c>
      <c r="AC14" s="11">
        <v>2020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f>AF14+AG14+AH14</f>
        <v>0</v>
      </c>
      <c r="AJ14" s="16">
        <f>-PV($B$3,Inputs!$C$3-($A$22-$A14+1), AVERAGE('Option 2'!$AI$20:$AI$22)*$B14/$B$23,0,1)</f>
        <v>0</v>
      </c>
      <c r="AK14" s="16">
        <f>AI14</f>
        <v>0</v>
      </c>
    </row>
    <row r="15" spans="1:38" ht="16.5" thickTop="1" thickBot="1" x14ac:dyDescent="0.3">
      <c r="A15" s="11">
        <v>2021</v>
      </c>
      <c r="B15" s="17">
        <f>SUMIF(Inputs!$D$36:$D$40,'Option 2'!$A15,Inputs!E$36:E$40)</f>
        <v>100</v>
      </c>
      <c r="C15" s="16">
        <f>SUMIF(Inputs!$D$36:$D$40,'Option 2'!$A15,Inputs!F$36:F$40)*$C$3</f>
        <v>6.4</v>
      </c>
      <c r="D15" s="16">
        <f>-PMT($B$3,Inputs!$C$3,C15,0,1)</f>
        <v>0.43863493729839831</v>
      </c>
      <c r="E15" s="16">
        <f>Inputs!$C$4*D15</f>
        <v>8.7726987459679669E-3</v>
      </c>
      <c r="F15" s="16">
        <f>-PV($B$3,Inputs!$C$3-($A$22-$A15+1),D15+E15,0,1)</f>
        <v>5.7107453474196204</v>
      </c>
      <c r="G15" s="16">
        <f>D15+E15+G14</f>
        <v>0.44740763604436629</v>
      </c>
      <c r="I15" s="11">
        <v>2021</v>
      </c>
      <c r="J15" s="17">
        <v>58</v>
      </c>
      <c r="K15" s="17">
        <v>9</v>
      </c>
      <c r="L15" s="16">
        <v>0.84078725137157462</v>
      </c>
      <c r="M15" s="16">
        <v>4.7245529299886811E-2</v>
      </c>
      <c r="N15" s="16">
        <v>0</v>
      </c>
      <c r="O15" s="16">
        <f t="shared" ref="O15:O22" si="1">L15+M15+N15</f>
        <v>0.88803278067146141</v>
      </c>
      <c r="P15" s="16">
        <f>-PV($B$3,Inputs!$C$3-($A$22-$A15+1), AVERAGE('Option 2'!$O$20:$O$22)*$B15/$B$23,0,1)</f>
        <v>31.010460912536075</v>
      </c>
      <c r="Q15" s="16">
        <f t="shared" ref="Q15:Q22" si="2">O15</f>
        <v>0.88803278067146141</v>
      </c>
      <c r="S15" s="11">
        <v>2021</v>
      </c>
      <c r="T15" s="17">
        <v>51</v>
      </c>
      <c r="U15" s="17">
        <v>8</v>
      </c>
      <c r="V15" s="16">
        <v>0.73204675730030633</v>
      </c>
      <c r="W15" s="16">
        <v>4.1080968451841039E-2</v>
      </c>
      <c r="X15" s="16">
        <v>0</v>
      </c>
      <c r="Y15" s="16">
        <f t="shared" ref="Y15:Y22" si="3">V15+W15+X15</f>
        <v>0.77312772575214739</v>
      </c>
      <c r="Z15" s="16">
        <f>-PV($B$3,Inputs!$C$3-($A$22-$A15+1), AVERAGE('Option 2'!$Y$20:$Y$22)*$B15/$B$23,0,1)</f>
        <v>19.536186760751459</v>
      </c>
      <c r="AA15" s="16">
        <f t="shared" ref="AA15:AA22" si="4">Y15</f>
        <v>0.77312772575214739</v>
      </c>
      <c r="AC15" s="11">
        <v>2021</v>
      </c>
      <c r="AD15" s="17">
        <v>59</v>
      </c>
      <c r="AE15" s="17">
        <v>8</v>
      </c>
      <c r="AF15" s="16">
        <v>0.75139101523257368</v>
      </c>
      <c r="AG15" s="16">
        <v>4.2687627270174895E-2</v>
      </c>
      <c r="AH15" s="16">
        <v>0</v>
      </c>
      <c r="AI15" s="16">
        <f t="shared" ref="AI15:AI22" si="5">AF15+AG15+AH15</f>
        <v>0.79407864250274862</v>
      </c>
      <c r="AJ15" s="16">
        <f>-PV($B$3,Inputs!$C$3-($A$22-$A15+1), AVERAGE('Option 2'!$AI$20:$AI$22)*$B15/$B$23,0,1)</f>
        <v>64.394267660283063</v>
      </c>
      <c r="AK15" s="16">
        <f t="shared" ref="AK15:AK22" si="6">AI15</f>
        <v>0.79407864250274862</v>
      </c>
    </row>
    <row r="16" spans="1:38" ht="16.5" thickTop="1" thickBot="1" x14ac:dyDescent="0.3">
      <c r="A16" s="11">
        <v>2022</v>
      </c>
      <c r="B16" s="17">
        <f>SUMIF(Inputs!$D$36:$D$40,'Option 2'!$A16,Inputs!E$36:E$40)</f>
        <v>200</v>
      </c>
      <c r="C16" s="16">
        <f>SUMIF(Inputs!$D$36:$D$40,'Option 2'!$A16,Inputs!F$36:F$40)*$C$3</f>
        <v>65.7</v>
      </c>
      <c r="D16" s="16">
        <f>-PMT($B$3,Inputs!$C$3,C16,0,1)</f>
        <v>4.5028617782038696</v>
      </c>
      <c r="E16" s="16">
        <f>Inputs!$C$4*D16</f>
        <v>9.0057235564077395E-2</v>
      </c>
      <c r="F16" s="16">
        <f>-PV($B$3,Inputs!$C$3-($A$22-$A16+1),D16+E16,0,1)</f>
        <v>59.898928643111844</v>
      </c>
      <c r="G16" s="16">
        <f t="shared" ref="G16:G22" si="7">D16+E16+G15</f>
        <v>5.0403266498123136</v>
      </c>
      <c r="I16" s="11">
        <v>2022</v>
      </c>
      <c r="J16" s="17">
        <v>194</v>
      </c>
      <c r="K16" s="17">
        <v>26</v>
      </c>
      <c r="L16" s="16">
        <v>2.8512819663292941</v>
      </c>
      <c r="M16" s="16">
        <v>0.14354886106530412</v>
      </c>
      <c r="N16" s="16">
        <v>4.2381191848874478</v>
      </c>
      <c r="O16" s="16">
        <f t="shared" si="1"/>
        <v>7.2329500122820463</v>
      </c>
      <c r="P16" s="16">
        <f>-PV($B$3,Inputs!$C$3-($A$22-$A16+1), AVERAGE('Option 2'!$O$20:$O$22)*$B16/$B$23,0,1)</f>
        <v>63.369325037624129</v>
      </c>
      <c r="Q16" s="16">
        <f t="shared" si="2"/>
        <v>7.2329500122820463</v>
      </c>
      <c r="S16" s="11">
        <v>2022</v>
      </c>
      <c r="T16" s="17">
        <v>211</v>
      </c>
      <c r="U16" s="17">
        <v>28</v>
      </c>
      <c r="V16" s="16">
        <v>3.1592886052478351</v>
      </c>
      <c r="W16" s="16">
        <v>0.15615054484234786</v>
      </c>
      <c r="X16" s="16">
        <v>3.8349986208861591</v>
      </c>
      <c r="Y16" s="16">
        <f t="shared" si="3"/>
        <v>7.1504377709763425</v>
      </c>
      <c r="Z16" s="16">
        <f>-PV($B$3,Inputs!$C$3-($A$22-$A16+1), AVERAGE('Option 2'!$Y$20:$Y$22)*$B16/$B$23,0,1)</f>
        <v>39.921849995377691</v>
      </c>
      <c r="AA16" s="16">
        <f t="shared" si="4"/>
        <v>7.1504377709763425</v>
      </c>
      <c r="AC16" s="11">
        <v>2022</v>
      </c>
      <c r="AD16" s="17">
        <v>296</v>
      </c>
      <c r="AE16" s="17">
        <v>41</v>
      </c>
      <c r="AF16" s="16">
        <v>4.1990351705385116</v>
      </c>
      <c r="AG16" s="16">
        <v>0.21303213074742836</v>
      </c>
      <c r="AH16" s="16">
        <v>5.0561907233128531</v>
      </c>
      <c r="AI16" s="16">
        <f t="shared" si="5"/>
        <v>9.4682580245987928</v>
      </c>
      <c r="AJ16" s="16">
        <f>-PV($B$3,Inputs!$C$3-($A$22-$A16+1), AVERAGE('Option 2'!$AI$20:$AI$22)*$B16/$B$23,0,1)</f>
        <v>131.58854005535406</v>
      </c>
      <c r="AK16" s="16">
        <f t="shared" si="6"/>
        <v>9.4682580245987928</v>
      </c>
    </row>
    <row r="17" spans="1:37" ht="16.5" thickTop="1" thickBot="1" x14ac:dyDescent="0.3">
      <c r="A17" s="11">
        <v>2023</v>
      </c>
      <c r="B17" s="17">
        <f>SUMIF(Inputs!$D$36:$D$40,'Option 2'!$A17,Inputs!E$36:E$40)</f>
        <v>200</v>
      </c>
      <c r="C17" s="16">
        <f>SUMIF(Inputs!$D$36:$D$40,'Option 2'!$A17,Inputs!F$36:F$40)*$C$3</f>
        <v>12.6</v>
      </c>
      <c r="D17" s="16">
        <f>-PMT($B$3,Inputs!$C$3,C17,0,1)</f>
        <v>0.86356253280622153</v>
      </c>
      <c r="E17" s="16">
        <f>Inputs!$C$4*D17</f>
        <v>1.7271250656124431E-2</v>
      </c>
      <c r="F17" s="16">
        <f>-PV($B$3,Inputs!$C$3-($A$22-$A17+1),D17+E17,0,1)</f>
        <v>11.718065639285113</v>
      </c>
      <c r="G17" s="16">
        <f t="shared" si="7"/>
        <v>5.9211604332746592</v>
      </c>
      <c r="I17" s="11">
        <v>2023</v>
      </c>
      <c r="J17" s="17">
        <v>282</v>
      </c>
      <c r="K17" s="17">
        <v>39</v>
      </c>
      <c r="L17" s="16">
        <v>4.2290088445845813</v>
      </c>
      <c r="M17" s="16">
        <v>0.2186617566043248</v>
      </c>
      <c r="N17" s="16">
        <v>5.3476464110888431</v>
      </c>
      <c r="O17" s="16">
        <f t="shared" si="1"/>
        <v>9.7953170122777493</v>
      </c>
      <c r="P17" s="16">
        <f>-PV($B$3,Inputs!$C$3-($A$22-$A17+1), AVERAGE('Option 2'!$O$20:$O$22)*$B17/$B$23,0,1)</f>
        <v>64.641403540031632</v>
      </c>
      <c r="Q17" s="16">
        <f t="shared" si="2"/>
        <v>9.7953170122777493</v>
      </c>
      <c r="S17" s="11">
        <v>2023</v>
      </c>
      <c r="T17" s="17">
        <v>241</v>
      </c>
      <c r="U17" s="17">
        <v>33</v>
      </c>
      <c r="V17" s="16">
        <v>3.6632732562064261</v>
      </c>
      <c r="W17" s="16">
        <v>0.18582089285466669</v>
      </c>
      <c r="X17" s="16">
        <v>0.95014403778167988</v>
      </c>
      <c r="Y17" s="16">
        <f t="shared" si="3"/>
        <v>4.7992381868427731</v>
      </c>
      <c r="Z17" s="16">
        <f>-PV($B$3,Inputs!$C$3-($A$22-$A17+1), AVERAGE('Option 2'!$Y$20:$Y$22)*$B17/$B$23,0,1)</f>
        <v>40.723242895259546</v>
      </c>
      <c r="AA17" s="16">
        <f t="shared" si="4"/>
        <v>4.7992381868427731</v>
      </c>
      <c r="AC17" s="11">
        <v>2023</v>
      </c>
      <c r="AD17" s="17">
        <v>688</v>
      </c>
      <c r="AE17" s="17">
        <v>94</v>
      </c>
      <c r="AF17" s="16">
        <v>9.7696170602003001</v>
      </c>
      <c r="AG17" s="16">
        <v>0.50077981519228743</v>
      </c>
      <c r="AH17" s="16">
        <v>3.7069201317100515</v>
      </c>
      <c r="AI17" s="16">
        <f t="shared" si="5"/>
        <v>13.977317007102638</v>
      </c>
      <c r="AJ17" s="16">
        <f>-PV($B$3,Inputs!$C$3-($A$22-$A17+1), AVERAGE('Option 2'!$AI$20:$AI$22)*$B17/$B$23,0,1)</f>
        <v>134.23005395609741</v>
      </c>
      <c r="AK17" s="16">
        <f t="shared" si="6"/>
        <v>13.977317007102638</v>
      </c>
    </row>
    <row r="18" spans="1:37" ht="16.5" thickTop="1" thickBot="1" x14ac:dyDescent="0.3">
      <c r="A18" s="11">
        <v>2024</v>
      </c>
      <c r="B18" s="17">
        <f>SUMIF(Inputs!$D$36:$D$40,'Option 2'!$A18,Inputs!E$36:E$40)</f>
        <v>0</v>
      </c>
      <c r="C18" s="16">
        <f>SUMIF(Inputs!$D$36:$D$40,'Option 2'!$A18,Inputs!F$36:F$40)*$C$3</f>
        <v>0</v>
      </c>
      <c r="D18" s="16">
        <f>-PMT($B$3,Inputs!$C$3,C18,0,1)</f>
        <v>0</v>
      </c>
      <c r="E18" s="16">
        <f>Inputs!$C$4*D18</f>
        <v>0</v>
      </c>
      <c r="F18" s="16">
        <f>-PV($B$3,Inputs!$C$3-($A$22-$A18+1),D18+E18,0,1)</f>
        <v>0</v>
      </c>
      <c r="G18" s="16">
        <f t="shared" si="7"/>
        <v>5.9211604332746592</v>
      </c>
      <c r="I18" s="11">
        <v>2024</v>
      </c>
      <c r="J18" s="17">
        <v>404</v>
      </c>
      <c r="K18" s="17">
        <v>57</v>
      </c>
      <c r="L18" s="16">
        <v>6.1557718996248241</v>
      </c>
      <c r="M18" s="16">
        <v>0.31791454898929239</v>
      </c>
      <c r="N18" s="16">
        <v>-1.0685221119476118</v>
      </c>
      <c r="O18" s="16">
        <f t="shared" si="1"/>
        <v>5.4051643366665045</v>
      </c>
      <c r="P18" s="16">
        <f>-PV($B$3,Inputs!$C$3-($A$22-$A18+1), AVERAGE('Option 2'!$O$20:$O$22)*$B18/$B$23,0,1)</f>
        <v>0</v>
      </c>
      <c r="Q18" s="16">
        <f t="shared" si="2"/>
        <v>5.4051643366665045</v>
      </c>
      <c r="S18" s="11">
        <v>2024</v>
      </c>
      <c r="T18" s="17">
        <v>356</v>
      </c>
      <c r="U18" s="17">
        <v>47</v>
      </c>
      <c r="V18" s="16">
        <v>5.4451365331869193</v>
      </c>
      <c r="W18" s="16">
        <v>0.27607925362192298</v>
      </c>
      <c r="X18" s="16">
        <v>1.1740875366065651E-2</v>
      </c>
      <c r="Y18" s="16">
        <f t="shared" si="3"/>
        <v>5.7329566621749075</v>
      </c>
      <c r="Z18" s="16">
        <f>-PV($B$3,Inputs!$C$3-($A$22-$A18+1), AVERAGE('Option 2'!$Y$20:$Y$22)*$B18/$B$23,0,1)</f>
        <v>0</v>
      </c>
      <c r="AA18" s="16">
        <f t="shared" si="4"/>
        <v>5.7329566621749075</v>
      </c>
      <c r="AC18" s="11">
        <v>2024</v>
      </c>
      <c r="AD18" s="17">
        <v>1023</v>
      </c>
      <c r="AE18" s="17">
        <v>139</v>
      </c>
      <c r="AF18" s="16">
        <v>15.017821887404935</v>
      </c>
      <c r="AG18" s="16">
        <v>0.75415055027755395</v>
      </c>
      <c r="AH18" s="16">
        <v>3.8974951585687556</v>
      </c>
      <c r="AI18" s="16">
        <f t="shared" si="5"/>
        <v>19.669467596251245</v>
      </c>
      <c r="AJ18" s="16">
        <f>-PV($B$3,Inputs!$C$3-($A$22-$A18+1), AVERAGE('Option 2'!$AI$20:$AI$22)*$B18/$B$23,0,1)</f>
        <v>0</v>
      </c>
      <c r="AK18" s="16">
        <f t="shared" si="6"/>
        <v>19.669467596251245</v>
      </c>
    </row>
    <row r="19" spans="1:37" ht="16.5" thickTop="1" thickBot="1" x14ac:dyDescent="0.3">
      <c r="A19" s="11">
        <v>2025</v>
      </c>
      <c r="B19" s="17">
        <f>SUMIF(Inputs!$D$36:$D$40,'Option 2'!$A19,Inputs!E$36:E$40)</f>
        <v>0</v>
      </c>
      <c r="C19" s="16">
        <f>SUMIF(Inputs!$D$36:$D$40,'Option 2'!$A19,Inputs!F$36:F$40)*$C$3</f>
        <v>0</v>
      </c>
      <c r="D19" s="16">
        <f>-PMT($B$3,Inputs!$C$3,C19,0,1)</f>
        <v>0</v>
      </c>
      <c r="E19" s="16">
        <f>Inputs!$C$4*D19</f>
        <v>0</v>
      </c>
      <c r="F19" s="16">
        <f>-PV($B$3,Inputs!$C$3-($A$22-$A19+1),D19+E19,0,1)</f>
        <v>0</v>
      </c>
      <c r="G19" s="16">
        <f t="shared" si="7"/>
        <v>5.9211604332746592</v>
      </c>
      <c r="I19" s="11">
        <v>2025</v>
      </c>
      <c r="J19" s="17">
        <v>524</v>
      </c>
      <c r="K19" s="17">
        <v>70</v>
      </c>
      <c r="L19" s="16">
        <v>8.0338878494238415</v>
      </c>
      <c r="M19" s="16">
        <v>0.39303471393151823</v>
      </c>
      <c r="N19" s="16">
        <v>1.3679111032502242</v>
      </c>
      <c r="O19" s="16">
        <f t="shared" si="1"/>
        <v>9.7948336666055837</v>
      </c>
      <c r="P19" s="16">
        <f>-PV($B$3,Inputs!$C$3-($A$22-$A19+1), AVERAGE('Option 2'!$O$20:$O$22)*$B19/$B$23,0,1)</f>
        <v>0</v>
      </c>
      <c r="Q19" s="16">
        <f t="shared" si="2"/>
        <v>9.7948336666055837</v>
      </c>
      <c r="S19" s="11">
        <v>2025</v>
      </c>
      <c r="T19" s="17">
        <v>492</v>
      </c>
      <c r="U19" s="17">
        <v>63</v>
      </c>
      <c r="V19" s="16">
        <v>7.5811626541259773</v>
      </c>
      <c r="W19" s="16">
        <v>0.36112362676450693</v>
      </c>
      <c r="X19" s="16">
        <v>-2.9215071979508737E-2</v>
      </c>
      <c r="Y19" s="16">
        <f t="shared" si="3"/>
        <v>7.913071208910976</v>
      </c>
      <c r="Z19" s="16">
        <f>-PV($B$3,Inputs!$C$3-($A$22-$A19+1), AVERAGE('Option 2'!$Y$20:$Y$22)*$B19/$B$23,0,1)</f>
        <v>0</v>
      </c>
      <c r="AA19" s="16">
        <f t="shared" si="4"/>
        <v>7.913071208910976</v>
      </c>
      <c r="AC19" s="11">
        <v>2025</v>
      </c>
      <c r="AD19" s="17">
        <v>1220</v>
      </c>
      <c r="AE19" s="17">
        <v>162</v>
      </c>
      <c r="AF19" s="16">
        <v>18.128581659385336</v>
      </c>
      <c r="AG19" s="16">
        <v>0.87845973320916126</v>
      </c>
      <c r="AH19" s="16">
        <v>1.8745339989853891</v>
      </c>
      <c r="AI19" s="16">
        <f t="shared" si="5"/>
        <v>20.881575391579887</v>
      </c>
      <c r="AJ19" s="16">
        <f>-PV($B$3,Inputs!$C$3-($A$22-$A19+1), AVERAGE('Option 2'!$AI$20:$AI$22)*$B19/$B$23,0,1)</f>
        <v>0</v>
      </c>
      <c r="AK19" s="16">
        <f t="shared" si="6"/>
        <v>20.881575391579887</v>
      </c>
    </row>
    <row r="20" spans="1:37" ht="16.5" thickTop="1" thickBot="1" x14ac:dyDescent="0.3">
      <c r="A20" s="11">
        <v>2026</v>
      </c>
      <c r="B20" s="17">
        <f>SUMIF(Inputs!$D$36:$D$40,'Option 2'!$A20,Inputs!E$36:E$40)</f>
        <v>0</v>
      </c>
      <c r="C20" s="16">
        <f>SUMIF(Inputs!$D$36:$D$40,'Option 2'!$A20,Inputs!F$36:F$40)*$C$3</f>
        <v>0</v>
      </c>
      <c r="D20" s="16">
        <f>-PMT($B$3,Inputs!$C$3,C20,0,1)</f>
        <v>0</v>
      </c>
      <c r="E20" s="16">
        <f>Inputs!$C$4*D20</f>
        <v>0</v>
      </c>
      <c r="F20" s="16">
        <f>-PV($B$3,Inputs!$C$3-($A$22-$A20+1),D20+E20,0,1)</f>
        <v>0</v>
      </c>
      <c r="G20" s="16">
        <f t="shared" si="7"/>
        <v>5.9211604332746592</v>
      </c>
      <c r="I20" s="11">
        <v>2026</v>
      </c>
      <c r="J20" s="17">
        <v>626</v>
      </c>
      <c r="K20" s="17">
        <v>84</v>
      </c>
      <c r="L20" s="16">
        <v>9.8844518195505362</v>
      </c>
      <c r="M20" s="16">
        <v>0.4901656962164519</v>
      </c>
      <c r="N20" s="16">
        <v>0.49164580115871781</v>
      </c>
      <c r="O20" s="16">
        <f t="shared" si="1"/>
        <v>10.866263316925707</v>
      </c>
      <c r="P20" s="16">
        <f>-PV($B$3,Inputs!$C$3-($A$22-$A20+1), AVERAGE('Option 2'!$O$20:$O$22)*$B20/$B$23,0,1)</f>
        <v>0</v>
      </c>
      <c r="Q20" s="16">
        <f t="shared" si="2"/>
        <v>10.866263316925707</v>
      </c>
      <c r="S20" s="11">
        <v>2026</v>
      </c>
      <c r="T20" s="17">
        <v>498</v>
      </c>
      <c r="U20" s="17">
        <v>67</v>
      </c>
      <c r="V20" s="16">
        <v>7.827329296643029</v>
      </c>
      <c r="W20" s="16">
        <v>0.38240117603150198</v>
      </c>
      <c r="X20" s="16">
        <v>-5.6586176066063337E-2</v>
      </c>
      <c r="Y20" s="16">
        <f t="shared" si="3"/>
        <v>8.1531442966084668</v>
      </c>
      <c r="Z20" s="16">
        <f>-PV($B$3,Inputs!$C$3-($A$22-$A20+1), AVERAGE('Option 2'!$Y$20:$Y$22)*$B20/$B$23,0,1)</f>
        <v>0</v>
      </c>
      <c r="AA20" s="16">
        <f t="shared" si="4"/>
        <v>8.1531442966084668</v>
      </c>
      <c r="AC20" s="11">
        <v>2026</v>
      </c>
      <c r="AD20" s="17">
        <v>1484</v>
      </c>
      <c r="AE20" s="17">
        <v>198</v>
      </c>
      <c r="AF20" s="16">
        <v>22.011196808372642</v>
      </c>
      <c r="AG20" s="16">
        <v>1.0723488767800886</v>
      </c>
      <c r="AH20" s="16">
        <v>1.4558897368037764</v>
      </c>
      <c r="AI20" s="16">
        <f t="shared" si="5"/>
        <v>24.539435421956508</v>
      </c>
      <c r="AJ20" s="16">
        <f>-PV($B$3,Inputs!$C$3-($A$22-$A20+1), AVERAGE('Option 2'!$AI$20:$AI$22)*$B20/$B$23,0,1)</f>
        <v>0</v>
      </c>
      <c r="AK20" s="16">
        <f t="shared" si="6"/>
        <v>24.539435421956508</v>
      </c>
    </row>
    <row r="21" spans="1:37" ht="16.5" thickTop="1" thickBot="1" x14ac:dyDescent="0.3">
      <c r="A21" s="11">
        <v>2027</v>
      </c>
      <c r="B21" s="17">
        <f>SUMIF(Inputs!$D$36:$D$40,'Option 2'!$A21,Inputs!E$36:E$40)</f>
        <v>0</v>
      </c>
      <c r="C21" s="16">
        <f>SUMIF(Inputs!$D$36:$D$40,'Option 2'!$A21,Inputs!F$36:F$40)*$C$3</f>
        <v>0</v>
      </c>
      <c r="D21" s="16">
        <f>-PMT($B$3,Inputs!$C$3,C21,0,1)</f>
        <v>0</v>
      </c>
      <c r="E21" s="16">
        <f>Inputs!$C$4*D21</f>
        <v>0</v>
      </c>
      <c r="F21" s="16">
        <f>-PV($B$3,Inputs!$C$3-($A$22-$A21+1),D21+E21,0,1)</f>
        <v>0</v>
      </c>
      <c r="G21" s="16">
        <f t="shared" si="7"/>
        <v>5.9211604332746592</v>
      </c>
      <c r="I21" s="11">
        <v>2027</v>
      </c>
      <c r="J21" s="17">
        <v>719</v>
      </c>
      <c r="K21" s="17">
        <v>98</v>
      </c>
      <c r="L21" s="16">
        <v>10.853952447023239</v>
      </c>
      <c r="M21" s="16">
        <v>0.54184320609679493</v>
      </c>
      <c r="N21" s="16">
        <v>0.7507903784083062</v>
      </c>
      <c r="O21" s="16">
        <f t="shared" si="1"/>
        <v>12.14658603152834</v>
      </c>
      <c r="P21" s="16">
        <f>-PV($B$3,Inputs!$C$3-($A$22-$A21+1), AVERAGE('Option 2'!$O$20:$O$22)*$B21/$B$23,0,1)</f>
        <v>0</v>
      </c>
      <c r="Q21" s="16">
        <f t="shared" si="2"/>
        <v>12.14658603152834</v>
      </c>
      <c r="S21" s="11">
        <v>2027</v>
      </c>
      <c r="T21" s="17">
        <v>465</v>
      </c>
      <c r="U21" s="17">
        <v>63</v>
      </c>
      <c r="V21" s="16">
        <v>7.0433486675969643</v>
      </c>
      <c r="W21" s="16">
        <v>0.34840029937354833</v>
      </c>
      <c r="X21" s="16">
        <v>0.12707405198678653</v>
      </c>
      <c r="Y21" s="16">
        <f t="shared" si="3"/>
        <v>7.5188230189572991</v>
      </c>
      <c r="Z21" s="16">
        <f>-PV($B$3,Inputs!$C$3-($A$22-$A21+1), AVERAGE('Option 2'!$Y$20:$Y$22)*$B21/$B$23,0,1)</f>
        <v>0</v>
      </c>
      <c r="AA21" s="16">
        <f t="shared" si="4"/>
        <v>7.5188230189572991</v>
      </c>
      <c r="AC21" s="11">
        <v>2027</v>
      </c>
      <c r="AD21" s="17">
        <v>1699</v>
      </c>
      <c r="AE21" s="17">
        <v>228</v>
      </c>
      <c r="AF21" s="16">
        <v>22.95009296565242</v>
      </c>
      <c r="AG21" s="16">
        <v>1.1249823052775785</v>
      </c>
      <c r="AH21" s="16">
        <v>-0.67468541936970583</v>
      </c>
      <c r="AI21" s="16">
        <f t="shared" si="5"/>
        <v>23.400389851560295</v>
      </c>
      <c r="AJ21" s="16">
        <f>-PV($B$3,Inputs!$C$3-($A$22-$A21+1), AVERAGE('Option 2'!$AI$20:$AI$22)*$B21/$B$23,0,1)</f>
        <v>0</v>
      </c>
      <c r="AK21" s="16">
        <f t="shared" si="6"/>
        <v>23.400389851560295</v>
      </c>
    </row>
    <row r="22" spans="1:37" ht="16.5" thickTop="1" thickBot="1" x14ac:dyDescent="0.3">
      <c r="A22" s="11">
        <v>2028</v>
      </c>
      <c r="B22" s="17">
        <f>SUMIF(Inputs!$D$36:$D$40,'Option 2'!$A22,Inputs!E$36:E$40)</f>
        <v>0</v>
      </c>
      <c r="C22" s="16">
        <f>SUMIF(Inputs!$D$36:$D$40,'Option 2'!$A22,Inputs!F$36:F$40)*$C$3</f>
        <v>0</v>
      </c>
      <c r="D22" s="16">
        <f>-PMT($B$3,Inputs!$C$3,C22,0,1)</f>
        <v>0</v>
      </c>
      <c r="E22" s="16">
        <f>Inputs!$C$4*D22</f>
        <v>0</v>
      </c>
      <c r="F22" s="16">
        <f>-PV($B$3,Inputs!$C$3-($A$22-$A22+1),D22+E22,0,1)</f>
        <v>0</v>
      </c>
      <c r="G22" s="16">
        <f t="shared" si="7"/>
        <v>5.9211604332746592</v>
      </c>
      <c r="I22" s="11">
        <v>2028</v>
      </c>
      <c r="J22" s="17">
        <v>839</v>
      </c>
      <c r="K22" s="17">
        <v>113</v>
      </c>
      <c r="L22" s="16">
        <v>12.844262291271793</v>
      </c>
      <c r="M22" s="16">
        <v>0.63257530374154336</v>
      </c>
      <c r="N22" s="16">
        <v>-4.7026225476215586E-2</v>
      </c>
      <c r="O22" s="16">
        <f t="shared" si="1"/>
        <v>13.42981136953712</v>
      </c>
      <c r="P22" s="16">
        <f>-PV($B$3,Inputs!$C$3-($A$22-$A22+1), AVERAGE('Option 2'!$O$20:$O$22)*$B22/$B$23,0,1)</f>
        <v>0</v>
      </c>
      <c r="Q22" s="16">
        <f t="shared" si="2"/>
        <v>13.42981136953712</v>
      </c>
      <c r="S22" s="11">
        <v>2028</v>
      </c>
      <c r="T22" s="17">
        <v>533</v>
      </c>
      <c r="U22" s="17">
        <v>71</v>
      </c>
      <c r="V22" s="16">
        <v>8.1749571555690768</v>
      </c>
      <c r="W22" s="16">
        <v>0.39540655233096389</v>
      </c>
      <c r="X22" s="16">
        <v>-1.2839290876349183</v>
      </c>
      <c r="Y22" s="16">
        <f t="shared" si="3"/>
        <v>7.2864346202651227</v>
      </c>
      <c r="Z22" s="16">
        <f>-PV($B$3,Inputs!$C$3-($A$22-$A22+1), AVERAGE('Option 2'!$Y$20:$Y$22)*$B22/$B$23,0,1)</f>
        <v>0</v>
      </c>
      <c r="AA22" s="16">
        <f t="shared" si="4"/>
        <v>7.2864346202651227</v>
      </c>
      <c r="AC22" s="11">
        <v>2028</v>
      </c>
      <c r="AD22" s="17">
        <v>1885</v>
      </c>
      <c r="AE22" s="17">
        <v>250</v>
      </c>
      <c r="AF22" s="16">
        <v>25.556809666917076</v>
      </c>
      <c r="AG22" s="16">
        <v>1.231591041695665</v>
      </c>
      <c r="AH22" s="16">
        <v>0.9461877309070853</v>
      </c>
      <c r="AI22" s="16">
        <f t="shared" si="5"/>
        <v>27.734588439519825</v>
      </c>
      <c r="AJ22" s="16">
        <f>-PV($B$3,Inputs!$C$3-($A$22-$A22+1), AVERAGE('Option 2'!$AI$20:$AI$22)*$B22/$B$23,0,1)</f>
        <v>0</v>
      </c>
      <c r="AK22" s="16">
        <f t="shared" si="6"/>
        <v>27.734588439519825</v>
      </c>
    </row>
    <row r="23" spans="1:37" ht="16.5" thickTop="1" thickBot="1" x14ac:dyDescent="0.3">
      <c r="A23" s="11" t="s">
        <v>42</v>
      </c>
      <c r="B23" s="17">
        <f>SUM(B14:B22)</f>
        <v>500</v>
      </c>
      <c r="C23" s="16">
        <f>SUM(C14:C22)</f>
        <v>84.7</v>
      </c>
      <c r="D23" s="16">
        <f>SUM(D14:D22)</f>
        <v>5.8050592483084893</v>
      </c>
      <c r="E23" s="16">
        <f>SUM(E14:E22)</f>
        <v>0.11610118496616979</v>
      </c>
      <c r="F23" s="16">
        <f>SUM(F14:F22)</f>
        <v>77.327739629816577</v>
      </c>
      <c r="G23" s="16">
        <f>F23</f>
        <v>77.327739629816577</v>
      </c>
      <c r="I23" s="11" t="s">
        <v>42</v>
      </c>
      <c r="J23" s="17">
        <f t="shared" ref="J23:P23" si="8">SUM(J14:J22)</f>
        <v>3646</v>
      </c>
      <c r="K23" s="17">
        <f t="shared" si="8"/>
        <v>496</v>
      </c>
      <c r="L23" s="17">
        <f t="shared" si="8"/>
        <v>55.693404369179689</v>
      </c>
      <c r="M23" s="17">
        <f t="shared" si="8"/>
        <v>2.7849896159451166</v>
      </c>
      <c r="N23" s="17">
        <f t="shared" si="8"/>
        <v>11.080564541369711</v>
      </c>
      <c r="O23" s="17">
        <f t="shared" si="8"/>
        <v>69.558958526494521</v>
      </c>
      <c r="P23" s="16">
        <f t="shared" si="8"/>
        <v>159.02118949019183</v>
      </c>
      <c r="Q23" s="16">
        <f>P23</f>
        <v>159.02118949019183</v>
      </c>
      <c r="S23" s="11"/>
      <c r="T23" s="17">
        <f t="shared" ref="T23:Z23" si="9">SUM(T14:T22)</f>
        <v>2847</v>
      </c>
      <c r="U23" s="17">
        <f t="shared" si="9"/>
        <v>380</v>
      </c>
      <c r="V23" s="17">
        <f t="shared" si="9"/>
        <v>43.626542925876535</v>
      </c>
      <c r="W23" s="17">
        <f t="shared" si="9"/>
        <v>2.1464633142712999</v>
      </c>
      <c r="X23" s="17">
        <f t="shared" si="9"/>
        <v>3.554227250340201</v>
      </c>
      <c r="Y23" s="17">
        <f t="shared" si="9"/>
        <v>49.327233490488041</v>
      </c>
      <c r="Z23" s="16">
        <f t="shared" si="9"/>
        <v>100.18127965138869</v>
      </c>
      <c r="AA23" s="16">
        <f>Z23</f>
        <v>100.18127965138869</v>
      </c>
      <c r="AC23" s="11"/>
      <c r="AD23" s="17">
        <f t="shared" ref="AD23:AJ23" si="10">SUM(AD14:AD22)</f>
        <v>8354</v>
      </c>
      <c r="AE23" s="17">
        <f t="shared" si="10"/>
        <v>1120</v>
      </c>
      <c r="AF23" s="17">
        <f t="shared" si="10"/>
        <v>118.38454623370379</v>
      </c>
      <c r="AG23" s="17">
        <f t="shared" si="10"/>
        <v>5.8180320804499388</v>
      </c>
      <c r="AH23" s="17">
        <f t="shared" si="10"/>
        <v>16.262532060918204</v>
      </c>
      <c r="AI23" s="17">
        <f t="shared" si="10"/>
        <v>140.46511037507196</v>
      </c>
      <c r="AJ23" s="16">
        <f t="shared" si="10"/>
        <v>330.21286167173457</v>
      </c>
      <c r="AK23" s="16">
        <f>AJ23</f>
        <v>330.21286167173457</v>
      </c>
    </row>
    <row r="24" spans="1:37" ht="16.5" thickTop="1" thickBot="1" x14ac:dyDescent="0.3"/>
    <row r="25" spans="1:37" ht="46.5" thickTop="1" thickBot="1" x14ac:dyDescent="0.3">
      <c r="A25" s="1" t="s">
        <v>31</v>
      </c>
    </row>
    <row r="26" spans="1:37" ht="31.5" thickTop="1" thickBot="1" x14ac:dyDescent="0.3">
      <c r="I26" s="1" t="s">
        <v>38</v>
      </c>
      <c r="J26" s="1" t="s">
        <v>12</v>
      </c>
      <c r="L26" s="14"/>
      <c r="M26" s="14"/>
      <c r="S26" s="1" t="s">
        <v>38</v>
      </c>
      <c r="T26" s="1" t="s">
        <v>39</v>
      </c>
      <c r="V26" s="14"/>
      <c r="W26" s="14"/>
      <c r="AC26" s="1" t="s">
        <v>38</v>
      </c>
      <c r="AD26" s="1" t="s">
        <v>40</v>
      </c>
      <c r="AF26" s="14"/>
      <c r="AG26" s="14"/>
    </row>
    <row r="27" spans="1:37" ht="64.5" customHeight="1" thickTop="1" thickBot="1" x14ac:dyDescent="0.3">
      <c r="A27" s="1" t="s">
        <v>41</v>
      </c>
      <c r="B27" s="1" t="s">
        <v>44</v>
      </c>
      <c r="C27" s="1" t="s">
        <v>45</v>
      </c>
      <c r="D27" s="1" t="s">
        <v>54</v>
      </c>
      <c r="E27" s="1" t="s">
        <v>46</v>
      </c>
      <c r="F27" s="1" t="s">
        <v>47</v>
      </c>
      <c r="G27" s="1" t="s">
        <v>48</v>
      </c>
      <c r="I27" s="1" t="s">
        <v>38</v>
      </c>
      <c r="J27" s="10" t="s">
        <v>56</v>
      </c>
      <c r="K27" s="10" t="s">
        <v>57</v>
      </c>
      <c r="L27" s="10" t="s">
        <v>49</v>
      </c>
      <c r="M27" s="10" t="s">
        <v>50</v>
      </c>
      <c r="N27" s="1" t="s">
        <v>72</v>
      </c>
      <c r="O27" s="1" t="s">
        <v>51</v>
      </c>
      <c r="P27" s="1" t="s">
        <v>52</v>
      </c>
      <c r="Q27" s="1" t="s">
        <v>53</v>
      </c>
      <c r="S27" s="1" t="s">
        <v>38</v>
      </c>
      <c r="T27" s="10" t="s">
        <v>56</v>
      </c>
      <c r="U27" s="10" t="s">
        <v>57</v>
      </c>
      <c r="V27" s="10" t="s">
        <v>49</v>
      </c>
      <c r="W27" s="10" t="s">
        <v>50</v>
      </c>
      <c r="X27" s="1" t="s">
        <v>72</v>
      </c>
      <c r="Y27" s="1" t="s">
        <v>51</v>
      </c>
      <c r="Z27" s="1" t="s">
        <v>52</v>
      </c>
      <c r="AA27" s="1" t="s">
        <v>53</v>
      </c>
      <c r="AC27" s="1" t="s">
        <v>38</v>
      </c>
      <c r="AD27" s="10" t="s">
        <v>56</v>
      </c>
      <c r="AE27" s="10" t="s">
        <v>57</v>
      </c>
      <c r="AF27" s="10" t="s">
        <v>49</v>
      </c>
      <c r="AG27" s="10" t="s">
        <v>50</v>
      </c>
      <c r="AH27" s="1" t="s">
        <v>72</v>
      </c>
      <c r="AI27" s="1" t="s">
        <v>51</v>
      </c>
      <c r="AJ27" s="1" t="s">
        <v>52</v>
      </c>
      <c r="AK27" s="1" t="s">
        <v>53</v>
      </c>
    </row>
    <row r="28" spans="1:37" ht="16.5" thickTop="1" thickBot="1" x14ac:dyDescent="0.3">
      <c r="A28" s="11" t="s">
        <v>43</v>
      </c>
      <c r="B28" s="15"/>
      <c r="C28" s="15"/>
      <c r="D28" s="15"/>
      <c r="E28" s="15"/>
      <c r="F28" s="15"/>
      <c r="G28" s="15">
        <f>NPV($B$4,G29:G38)</f>
        <v>67.284720121861668</v>
      </c>
      <c r="I28" s="11" t="s">
        <v>43</v>
      </c>
      <c r="J28" s="15"/>
      <c r="K28" s="15"/>
      <c r="L28" s="15"/>
      <c r="M28" s="15"/>
      <c r="N28" s="15"/>
      <c r="O28" s="15"/>
      <c r="P28" s="15"/>
      <c r="Q28" s="15">
        <f>NPV($B$4,Q29:Q38)</f>
        <v>100.21940332310695</v>
      </c>
      <c r="S28" s="11" t="s">
        <v>43</v>
      </c>
      <c r="T28" s="15"/>
      <c r="U28" s="15"/>
      <c r="V28" s="15"/>
      <c r="W28" s="15"/>
      <c r="X28" s="15"/>
      <c r="Y28" s="15"/>
      <c r="Z28" s="15"/>
      <c r="AA28" s="15">
        <f>NPV($B$4,AA29:AA38)</f>
        <v>67.081209682226799</v>
      </c>
      <c r="AC28" s="11" t="s">
        <v>43</v>
      </c>
      <c r="AD28" s="15"/>
      <c r="AE28" s="15"/>
      <c r="AF28" s="15"/>
      <c r="AG28" s="15"/>
      <c r="AH28" s="15"/>
      <c r="AI28" s="15"/>
      <c r="AJ28" s="15"/>
      <c r="AK28" s="15">
        <f>NPV($B$4,AK29:AK38)</f>
        <v>204.32228361782833</v>
      </c>
    </row>
    <row r="29" spans="1:37" ht="16.5" thickTop="1" thickBot="1" x14ac:dyDescent="0.3">
      <c r="A29" s="11">
        <v>2020</v>
      </c>
      <c r="B29" s="17">
        <f>SUMIF(Inputs!$D$36:$D$40,'Option 2'!$A29,Inputs!E$36:E$40)</f>
        <v>0</v>
      </c>
      <c r="C29" s="16">
        <f>SUMIF(Inputs!$D$36:$D$40,'Option 2'!$A29,Inputs!F$36:F$40)*$C$4</f>
        <v>0</v>
      </c>
      <c r="D29" s="16">
        <f>-PMT($B$4,Inputs!$C$3,C29,0,1)</f>
        <v>0</v>
      </c>
      <c r="E29" s="16">
        <f>Inputs!$C$4*D29</f>
        <v>0</v>
      </c>
      <c r="F29" s="16">
        <f>-PV($B$4,Inputs!$C$3-($A$22-$A29+1),D29+E29,0,1)</f>
        <v>0</v>
      </c>
      <c r="G29" s="16">
        <f>E29+D29</f>
        <v>0</v>
      </c>
      <c r="I29" s="11">
        <v>2020</v>
      </c>
      <c r="J29" s="17">
        <f>J14</f>
        <v>0</v>
      </c>
      <c r="K29" s="17">
        <f t="shared" ref="K29:N29" si="11">K14</f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>L29+M29+N29</f>
        <v>0</v>
      </c>
      <c r="P29" s="16">
        <f>-PV($B$4,Inputs!$C$3-($A$22-$A29+1), AVERAGE('Option 2'!$O$35:$O$37)*$B29/$B$38,0,1)</f>
        <v>0</v>
      </c>
      <c r="Q29" s="16">
        <f>O29</f>
        <v>0</v>
      </c>
      <c r="S29" s="11">
        <v>2020</v>
      </c>
      <c r="T29" s="17">
        <f>T14</f>
        <v>0</v>
      </c>
      <c r="U29" s="17">
        <f t="shared" ref="U29:X29" si="12">U14</f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>V29+W29+X29</f>
        <v>0</v>
      </c>
      <c r="Z29" s="16">
        <f>-PV($B$4,Inputs!$C$3-($A$22-$A29+1), AVERAGE('Option 2'!$Y$35:$Y$37)*$B29/$B$38,0,1)</f>
        <v>0</v>
      </c>
      <c r="AA29" s="16">
        <f>Y29</f>
        <v>0</v>
      </c>
      <c r="AC29" s="11">
        <v>2020</v>
      </c>
      <c r="AD29" s="17">
        <f>AD14</f>
        <v>0</v>
      </c>
      <c r="AE29" s="17">
        <f t="shared" ref="AE29:AH29" si="13">AE14</f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>AF29+AG29+AH29</f>
        <v>0</v>
      </c>
      <c r="AJ29" s="16">
        <f>-PV($B$4,Inputs!$C$3-($A$22-$A29+1), AVERAGE('Option 2'!$AI$35:$AI$37)*$B29/$B$38,0,1)</f>
        <v>0</v>
      </c>
      <c r="AK29" s="16">
        <f>AI29</f>
        <v>0</v>
      </c>
    </row>
    <row r="30" spans="1:37" ht="16.5" thickTop="1" thickBot="1" x14ac:dyDescent="0.3">
      <c r="A30" s="11">
        <v>2021</v>
      </c>
      <c r="B30" s="17">
        <f>SUMIF(Inputs!$D$36:$D$40,'Option 2'!$A30,Inputs!E$36:E$40)</f>
        <v>100</v>
      </c>
      <c r="C30" s="16">
        <f>SUMIF(Inputs!$D$36:$D$40,'Option 2'!$A30,Inputs!F$36:F$40)*$C$4</f>
        <v>6.4</v>
      </c>
      <c r="D30" s="16">
        <f>-PMT($B$4,Inputs!$C$3,C30,0,1)</f>
        <v>0.54886975298812257</v>
      </c>
      <c r="E30" s="16">
        <f>Inputs!$C$4*D30</f>
        <v>1.0977395059762451E-2</v>
      </c>
      <c r="F30" s="16">
        <f>-PV($B$4,Inputs!$C$3-($A$22-$A30+1),D30+E30,0,1)</f>
        <v>5.9588048981193404</v>
      </c>
      <c r="G30" s="16">
        <f>D30+E30+G29</f>
        <v>0.55984714804788505</v>
      </c>
      <c r="I30" s="11">
        <v>2021</v>
      </c>
      <c r="J30" s="17">
        <f t="shared" ref="J30:N37" si="14">J15</f>
        <v>58</v>
      </c>
      <c r="K30" s="17">
        <f t="shared" si="14"/>
        <v>9</v>
      </c>
      <c r="L30" s="16">
        <f t="shared" si="14"/>
        <v>0.84078725137157462</v>
      </c>
      <c r="M30" s="16">
        <f t="shared" si="14"/>
        <v>4.7245529299886811E-2</v>
      </c>
      <c r="N30" s="16">
        <f t="shared" si="14"/>
        <v>0</v>
      </c>
      <c r="O30" s="16">
        <f t="shared" ref="O30:O37" si="15">L30+M30+N30</f>
        <v>0.88803278067146141</v>
      </c>
      <c r="P30" s="16">
        <f>-PV($B$4,Inputs!$C$3-($A$22-$A30+1), AVERAGE('Option 2'!$O$35:$O$37)*$B30/$B$38,0,1)</f>
        <v>25.858808777128726</v>
      </c>
      <c r="Q30" s="16">
        <f t="shared" ref="Q30:Q37" si="16">O30</f>
        <v>0.88803278067146141</v>
      </c>
      <c r="S30" s="11">
        <v>2021</v>
      </c>
      <c r="T30" s="17">
        <f t="shared" ref="T30:X37" si="17">T15</f>
        <v>51</v>
      </c>
      <c r="U30" s="17">
        <f t="shared" si="17"/>
        <v>8</v>
      </c>
      <c r="V30" s="16">
        <f t="shared" si="17"/>
        <v>0.73204675730030633</v>
      </c>
      <c r="W30" s="16">
        <f t="shared" si="17"/>
        <v>4.1080968451841039E-2</v>
      </c>
      <c r="X30" s="16">
        <f t="shared" si="17"/>
        <v>0</v>
      </c>
      <c r="Y30" s="16">
        <f t="shared" ref="Y30:Y37" si="18">V30+W30+X30</f>
        <v>0.77312772575214739</v>
      </c>
      <c r="Z30" s="16">
        <f>-PV($B$4,Inputs!$C$3-($A$22-$A30+1), AVERAGE('Option 2'!$Y$35:$Y$37)*$B30/$B$38,0,1)</f>
        <v>16.290712966356597</v>
      </c>
      <c r="AA30" s="16">
        <f t="shared" ref="AA30:AA37" si="19">Y30</f>
        <v>0.77312772575214739</v>
      </c>
      <c r="AC30" s="11">
        <v>2021</v>
      </c>
      <c r="AD30" s="17">
        <f t="shared" ref="AD30:AH37" si="20">AD15</f>
        <v>59</v>
      </c>
      <c r="AE30" s="17">
        <f t="shared" si="20"/>
        <v>8</v>
      </c>
      <c r="AF30" s="16">
        <f t="shared" si="20"/>
        <v>0.75139101523257368</v>
      </c>
      <c r="AG30" s="16">
        <f t="shared" si="20"/>
        <v>4.2687627270174895E-2</v>
      </c>
      <c r="AH30" s="16">
        <f t="shared" si="20"/>
        <v>0</v>
      </c>
      <c r="AI30" s="16">
        <f t="shared" ref="AI30:AI37" si="21">AF30+AG30+AH30</f>
        <v>0.79407864250274862</v>
      </c>
      <c r="AJ30" s="16">
        <f>-PV($B$4,Inputs!$C$3-($A$22-$A30+1), AVERAGE('Option 2'!$AI$35:$AI$37)*$B30/$B$38,0,1)</f>
        <v>53.69668830357044</v>
      </c>
      <c r="AK30" s="16">
        <f t="shared" ref="AK30:AK37" si="22">AI30</f>
        <v>0.79407864250274862</v>
      </c>
    </row>
    <row r="31" spans="1:37" ht="16.5" thickTop="1" thickBot="1" x14ac:dyDescent="0.3">
      <c r="A31" s="11">
        <v>2022</v>
      </c>
      <c r="B31" s="17">
        <f>SUMIF(Inputs!$D$36:$D$40,'Option 2'!$A31,Inputs!E$36:E$40)</f>
        <v>200</v>
      </c>
      <c r="C31" s="16">
        <f>SUMIF(Inputs!$D$36:$D$40,'Option 2'!$A31,Inputs!F$36:F$40)*$C$4</f>
        <v>65.7</v>
      </c>
      <c r="D31" s="16">
        <f>-PMT($B$4,Inputs!$C$3,C31,0,1)</f>
        <v>5.6344910580186953</v>
      </c>
      <c r="E31" s="16">
        <f>Inputs!$C$4*D31</f>
        <v>0.1126898211603739</v>
      </c>
      <c r="F31" s="16">
        <f>-PV($B$4,Inputs!$C$3-($A$22-$A31+1),D31+E31,0,1)</f>
        <v>62.125850494161867</v>
      </c>
      <c r="G31" s="16">
        <f t="shared" ref="G31:G37" si="23">D31+E31+G30</f>
        <v>6.3070280272269539</v>
      </c>
      <c r="I31" s="11">
        <v>2022</v>
      </c>
      <c r="J31" s="17">
        <f t="shared" si="14"/>
        <v>194</v>
      </c>
      <c r="K31" s="17">
        <f t="shared" si="14"/>
        <v>26</v>
      </c>
      <c r="L31" s="16">
        <f t="shared" si="14"/>
        <v>2.8512819663292941</v>
      </c>
      <c r="M31" s="16">
        <f t="shared" si="14"/>
        <v>0.14354886106530412</v>
      </c>
      <c r="N31" s="16">
        <f t="shared" si="14"/>
        <v>4.2381191848874478</v>
      </c>
      <c r="O31" s="16">
        <f t="shared" si="15"/>
        <v>7.2329500122820463</v>
      </c>
      <c r="P31" s="16">
        <f>-PV($B$4,Inputs!$C$3-($A$22-$A31+1), AVERAGE('Option 2'!$O$35:$O$37)*$B31/$B$38,0,1)</f>
        <v>52.525028391514752</v>
      </c>
      <c r="Q31" s="16">
        <f t="shared" si="16"/>
        <v>7.2329500122820463</v>
      </c>
      <c r="S31" s="11">
        <v>2022</v>
      </c>
      <c r="T31" s="17">
        <f t="shared" si="17"/>
        <v>211</v>
      </c>
      <c r="U31" s="17">
        <f t="shared" si="17"/>
        <v>28</v>
      </c>
      <c r="V31" s="16">
        <f t="shared" si="17"/>
        <v>3.1592886052478351</v>
      </c>
      <c r="W31" s="16">
        <f t="shared" si="17"/>
        <v>0.15615054484234786</v>
      </c>
      <c r="X31" s="16">
        <f t="shared" si="17"/>
        <v>3.8349986208861591</v>
      </c>
      <c r="Y31" s="16">
        <f t="shared" si="18"/>
        <v>7.1504377709763425</v>
      </c>
      <c r="Z31" s="16">
        <f>-PV($B$4,Inputs!$C$3-($A$22-$A31+1), AVERAGE('Option 2'!$Y$35:$Y$37)*$B31/$B$38,0,1)</f>
        <v>33.090084251394828</v>
      </c>
      <c r="AA31" s="16">
        <f t="shared" si="19"/>
        <v>7.1504377709763425</v>
      </c>
      <c r="AC31" s="11">
        <v>2022</v>
      </c>
      <c r="AD31" s="17">
        <f t="shared" si="20"/>
        <v>296</v>
      </c>
      <c r="AE31" s="17">
        <f t="shared" si="20"/>
        <v>41</v>
      </c>
      <c r="AF31" s="16">
        <f t="shared" si="20"/>
        <v>4.1990351705385116</v>
      </c>
      <c r="AG31" s="16">
        <f t="shared" si="20"/>
        <v>0.21303213074742836</v>
      </c>
      <c r="AH31" s="16">
        <f t="shared" si="20"/>
        <v>5.0561907233128531</v>
      </c>
      <c r="AI31" s="16">
        <f t="shared" si="21"/>
        <v>9.4682580245987928</v>
      </c>
      <c r="AJ31" s="16">
        <f>-PV($B$4,Inputs!$C$3-($A$22-$A31+1), AVERAGE('Option 2'!$AI$35:$AI$37)*$B31/$B$38,0,1)</f>
        <v>109.06999243406466</v>
      </c>
      <c r="AK31" s="16">
        <f t="shared" si="22"/>
        <v>9.4682580245987928</v>
      </c>
    </row>
    <row r="32" spans="1:37" ht="16.5" thickTop="1" thickBot="1" x14ac:dyDescent="0.3">
      <c r="A32" s="11">
        <v>2023</v>
      </c>
      <c r="B32" s="17">
        <f>SUMIF(Inputs!$D$36:$D$40,'Option 2'!$A32,Inputs!E$36:E$40)</f>
        <v>200</v>
      </c>
      <c r="C32" s="16">
        <f>SUMIF(Inputs!$D$36:$D$40,'Option 2'!$A32,Inputs!F$36:F$40)*$C$4</f>
        <v>12.6</v>
      </c>
      <c r="D32" s="16">
        <f>-PMT($B$4,Inputs!$C$3,C32,0,1)</f>
        <v>1.0805873261953662</v>
      </c>
      <c r="E32" s="16">
        <f>Inputs!$C$4*D32</f>
        <v>2.1611746523907325E-2</v>
      </c>
      <c r="F32" s="16">
        <f>-PV($B$4,Inputs!$C$3-($A$22-$A32+1),D32+E32,0,1)</f>
        <v>12.083348077431937</v>
      </c>
      <c r="G32" s="16">
        <f t="shared" si="23"/>
        <v>7.4092270999462277</v>
      </c>
      <c r="I32" s="11">
        <v>2023</v>
      </c>
      <c r="J32" s="17">
        <f t="shared" si="14"/>
        <v>282</v>
      </c>
      <c r="K32" s="17">
        <f t="shared" si="14"/>
        <v>39</v>
      </c>
      <c r="L32" s="16">
        <f t="shared" si="14"/>
        <v>4.2290088445845813</v>
      </c>
      <c r="M32" s="16">
        <f t="shared" si="14"/>
        <v>0.2186617566043248</v>
      </c>
      <c r="N32" s="16">
        <f t="shared" si="14"/>
        <v>5.3476464110888431</v>
      </c>
      <c r="O32" s="16">
        <f t="shared" si="15"/>
        <v>9.7953170122777493</v>
      </c>
      <c r="P32" s="16">
        <f>-PV($B$4,Inputs!$C$3-($A$22-$A32+1), AVERAGE('Option 2'!$O$35:$O$37)*$B32/$B$38,0,1)</f>
        <v>53.269185845208128</v>
      </c>
      <c r="Q32" s="16">
        <f t="shared" si="16"/>
        <v>9.7953170122777493</v>
      </c>
      <c r="S32" s="11">
        <v>2023</v>
      </c>
      <c r="T32" s="17">
        <f t="shared" si="17"/>
        <v>241</v>
      </c>
      <c r="U32" s="17">
        <f t="shared" si="17"/>
        <v>33</v>
      </c>
      <c r="V32" s="16">
        <f t="shared" si="17"/>
        <v>3.6632732562064261</v>
      </c>
      <c r="W32" s="16">
        <f t="shared" si="17"/>
        <v>0.18582089285466669</v>
      </c>
      <c r="X32" s="16">
        <f t="shared" si="17"/>
        <v>0.95014403778167988</v>
      </c>
      <c r="Y32" s="16">
        <f t="shared" si="18"/>
        <v>4.7992381868427731</v>
      </c>
      <c r="Z32" s="16">
        <f>-PV($B$4,Inputs!$C$3-($A$22-$A32+1), AVERAGE('Option 2'!$Y$35:$Y$37)*$B32/$B$38,0,1)</f>
        <v>33.558893761700496</v>
      </c>
      <c r="AA32" s="16">
        <f t="shared" si="19"/>
        <v>4.7992381868427731</v>
      </c>
      <c r="AC32" s="11">
        <v>2023</v>
      </c>
      <c r="AD32" s="17">
        <f t="shared" si="20"/>
        <v>688</v>
      </c>
      <c r="AE32" s="17">
        <f t="shared" si="20"/>
        <v>94</v>
      </c>
      <c r="AF32" s="16">
        <f t="shared" si="20"/>
        <v>9.7696170602003001</v>
      </c>
      <c r="AG32" s="16">
        <f t="shared" si="20"/>
        <v>0.50077981519228743</v>
      </c>
      <c r="AH32" s="16">
        <f t="shared" si="20"/>
        <v>3.7069201317100515</v>
      </c>
      <c r="AI32" s="16">
        <f t="shared" si="21"/>
        <v>13.977317007102638</v>
      </c>
      <c r="AJ32" s="16">
        <f>-PV($B$4,Inputs!$C$3-($A$22-$A32+1), AVERAGE('Option 2'!$AI$35:$AI$37)*$B32/$B$38,0,1)</f>
        <v>110.61526047731243</v>
      </c>
      <c r="AK32" s="16">
        <f t="shared" si="22"/>
        <v>13.977317007102638</v>
      </c>
    </row>
    <row r="33" spans="1:37" ht="16.5" thickTop="1" thickBot="1" x14ac:dyDescent="0.3">
      <c r="A33" s="11">
        <v>2024</v>
      </c>
      <c r="B33" s="17">
        <f>SUMIF(Inputs!$D$36:$D$40,'Option 2'!$A33,Inputs!E$36:E$40)</f>
        <v>0</v>
      </c>
      <c r="C33" s="16">
        <f>SUMIF(Inputs!$D$36:$D$40,'Option 2'!$A33,Inputs!F$36:F$40)*$C$4</f>
        <v>0</v>
      </c>
      <c r="D33" s="16">
        <f>-PMT($B$4,Inputs!$C$3,C33,0,1)</f>
        <v>0</v>
      </c>
      <c r="E33" s="16">
        <f>Inputs!$C$4*D33</f>
        <v>0</v>
      </c>
      <c r="F33" s="16">
        <f>-PV($B$4,Inputs!$C$3-($A$22-$A33+1),D33+E33,0,1)</f>
        <v>0</v>
      </c>
      <c r="G33" s="16">
        <f t="shared" si="23"/>
        <v>7.4092270999462277</v>
      </c>
      <c r="I33" s="11">
        <v>2024</v>
      </c>
      <c r="J33" s="17">
        <f t="shared" si="14"/>
        <v>404</v>
      </c>
      <c r="K33" s="17">
        <f t="shared" si="14"/>
        <v>57</v>
      </c>
      <c r="L33" s="16">
        <f t="shared" si="14"/>
        <v>6.1557718996248241</v>
      </c>
      <c r="M33" s="16">
        <f t="shared" si="14"/>
        <v>0.31791454898929239</v>
      </c>
      <c r="N33" s="16">
        <f t="shared" si="14"/>
        <v>-1.0685221119476118</v>
      </c>
      <c r="O33" s="16">
        <f t="shared" si="15"/>
        <v>5.4051643366665045</v>
      </c>
      <c r="P33" s="16">
        <f>-PV($B$4,Inputs!$C$3-($A$22-$A33+1), AVERAGE('Option 2'!$O$35:$O$37)*$B33/$B$38,0,1)</f>
        <v>0</v>
      </c>
      <c r="Q33" s="16">
        <f t="shared" si="16"/>
        <v>5.4051643366665045</v>
      </c>
      <c r="S33" s="11">
        <v>2024</v>
      </c>
      <c r="T33" s="17">
        <f t="shared" si="17"/>
        <v>356</v>
      </c>
      <c r="U33" s="17">
        <f t="shared" si="17"/>
        <v>47</v>
      </c>
      <c r="V33" s="16">
        <f t="shared" si="17"/>
        <v>5.4451365331869193</v>
      </c>
      <c r="W33" s="16">
        <f t="shared" si="17"/>
        <v>0.27607925362192298</v>
      </c>
      <c r="X33" s="16">
        <f t="shared" si="17"/>
        <v>1.1740875366065651E-2</v>
      </c>
      <c r="Y33" s="16">
        <f t="shared" si="18"/>
        <v>5.7329566621749075</v>
      </c>
      <c r="Z33" s="16">
        <f>-PV($B$4,Inputs!$C$3-($A$22-$A33+1), AVERAGE('Option 2'!$Y$35:$Y$37)*$B33/$B$38,0,1)</f>
        <v>0</v>
      </c>
      <c r="AA33" s="16">
        <f t="shared" si="19"/>
        <v>5.7329566621749075</v>
      </c>
      <c r="AC33" s="11">
        <v>2024</v>
      </c>
      <c r="AD33" s="17">
        <f t="shared" si="20"/>
        <v>1023</v>
      </c>
      <c r="AE33" s="17">
        <f t="shared" si="20"/>
        <v>139</v>
      </c>
      <c r="AF33" s="16">
        <f t="shared" si="20"/>
        <v>15.017821887404935</v>
      </c>
      <c r="AG33" s="16">
        <f t="shared" si="20"/>
        <v>0.75415055027755395</v>
      </c>
      <c r="AH33" s="16">
        <f t="shared" si="20"/>
        <v>3.8974951585687556</v>
      </c>
      <c r="AI33" s="16">
        <f t="shared" si="21"/>
        <v>19.669467596251245</v>
      </c>
      <c r="AJ33" s="16">
        <f>-PV($B$4,Inputs!$C$3-($A$22-$A33+1), AVERAGE('Option 2'!$AI$35:$AI$37)*$B33/$B$38,0,1)</f>
        <v>0</v>
      </c>
      <c r="AK33" s="16">
        <f t="shared" si="22"/>
        <v>19.669467596251245</v>
      </c>
    </row>
    <row r="34" spans="1:37" ht="16.5" thickTop="1" thickBot="1" x14ac:dyDescent="0.3">
      <c r="A34" s="11">
        <v>2025</v>
      </c>
      <c r="B34" s="17">
        <f>SUMIF(Inputs!$D$36:$D$40,'Option 2'!$A34,Inputs!E$36:E$40)</f>
        <v>0</v>
      </c>
      <c r="C34" s="16">
        <f>SUMIF(Inputs!$D$36:$D$40,'Option 2'!$A34,Inputs!F$36:F$40)*$C$4</f>
        <v>0</v>
      </c>
      <c r="D34" s="16">
        <f>-PMT($B$4,Inputs!$C$3,C34,0,1)</f>
        <v>0</v>
      </c>
      <c r="E34" s="16">
        <f>Inputs!$C$4*D34</f>
        <v>0</v>
      </c>
      <c r="F34" s="16">
        <f>-PV($B$4,Inputs!$C$3-($A$22-$A34+1),D34+E34,0,1)</f>
        <v>0</v>
      </c>
      <c r="G34" s="16">
        <f t="shared" si="23"/>
        <v>7.4092270999462277</v>
      </c>
      <c r="I34" s="11">
        <v>2025</v>
      </c>
      <c r="J34" s="17">
        <f t="shared" si="14"/>
        <v>524</v>
      </c>
      <c r="K34" s="17">
        <f t="shared" si="14"/>
        <v>70</v>
      </c>
      <c r="L34" s="16">
        <f t="shared" si="14"/>
        <v>8.0338878494238415</v>
      </c>
      <c r="M34" s="16">
        <f t="shared" si="14"/>
        <v>0.39303471393151823</v>
      </c>
      <c r="N34" s="16">
        <f t="shared" si="14"/>
        <v>1.3679111032502242</v>
      </c>
      <c r="O34" s="16">
        <f t="shared" si="15"/>
        <v>9.7948336666055837</v>
      </c>
      <c r="P34" s="16">
        <f>-PV($B$4,Inputs!$C$3-($A$22-$A34+1), AVERAGE('Option 2'!$O$35:$O$37)*$B34/$B$38,0,1)</f>
        <v>0</v>
      </c>
      <c r="Q34" s="16">
        <f t="shared" si="16"/>
        <v>9.7948336666055837</v>
      </c>
      <c r="S34" s="11">
        <v>2025</v>
      </c>
      <c r="T34" s="17">
        <f t="shared" si="17"/>
        <v>492</v>
      </c>
      <c r="U34" s="17">
        <f t="shared" si="17"/>
        <v>63</v>
      </c>
      <c r="V34" s="16">
        <f t="shared" si="17"/>
        <v>7.5811626541259773</v>
      </c>
      <c r="W34" s="16">
        <f t="shared" si="17"/>
        <v>0.36112362676450693</v>
      </c>
      <c r="X34" s="16">
        <f t="shared" si="17"/>
        <v>-2.9215071979508737E-2</v>
      </c>
      <c r="Y34" s="16">
        <f t="shared" si="18"/>
        <v>7.913071208910976</v>
      </c>
      <c r="Z34" s="16">
        <f>-PV($B$4,Inputs!$C$3-($A$22-$A34+1), AVERAGE('Option 2'!$Y$35:$Y$37)*$B34/$B$38,0,1)</f>
        <v>0</v>
      </c>
      <c r="AA34" s="16">
        <f t="shared" si="19"/>
        <v>7.913071208910976</v>
      </c>
      <c r="AC34" s="11">
        <v>2025</v>
      </c>
      <c r="AD34" s="17">
        <f t="shared" si="20"/>
        <v>1220</v>
      </c>
      <c r="AE34" s="17">
        <f t="shared" si="20"/>
        <v>162</v>
      </c>
      <c r="AF34" s="16">
        <f t="shared" si="20"/>
        <v>18.128581659385336</v>
      </c>
      <c r="AG34" s="16">
        <f t="shared" si="20"/>
        <v>0.87845973320916126</v>
      </c>
      <c r="AH34" s="16">
        <f t="shared" si="20"/>
        <v>1.8745339989853891</v>
      </c>
      <c r="AI34" s="16">
        <f t="shared" si="21"/>
        <v>20.881575391579887</v>
      </c>
      <c r="AJ34" s="16">
        <f>-PV($B$4,Inputs!$C$3-($A$22-$A34+1), AVERAGE('Option 2'!$AI$35:$AI$37)*$B34/$B$38,0,1)</f>
        <v>0</v>
      </c>
      <c r="AK34" s="16">
        <f t="shared" si="22"/>
        <v>20.881575391579887</v>
      </c>
    </row>
    <row r="35" spans="1:37" ht="16.5" thickTop="1" thickBot="1" x14ac:dyDescent="0.3">
      <c r="A35" s="11">
        <v>2026</v>
      </c>
      <c r="B35" s="17">
        <f>SUMIF(Inputs!$D$36:$D$40,'Option 2'!$A35,Inputs!E$36:E$40)</f>
        <v>0</v>
      </c>
      <c r="C35" s="16">
        <f>SUMIF(Inputs!$D$36:$D$40,'Option 2'!$A35,Inputs!F$36:F$40)*$C$4</f>
        <v>0</v>
      </c>
      <c r="D35" s="16">
        <f>-PMT($B$4,Inputs!$C$3,C35,0,1)</f>
        <v>0</v>
      </c>
      <c r="E35" s="16">
        <f>Inputs!$C$4*D35</f>
        <v>0</v>
      </c>
      <c r="F35" s="16">
        <f>-PV($B$4,Inputs!$C$3-($A$22-$A35+1),D35+E35,0,1)</f>
        <v>0</v>
      </c>
      <c r="G35" s="16">
        <f t="shared" si="23"/>
        <v>7.4092270999462277</v>
      </c>
      <c r="I35" s="11">
        <v>2026</v>
      </c>
      <c r="J35" s="17">
        <f t="shared" si="14"/>
        <v>626</v>
      </c>
      <c r="K35" s="17">
        <f t="shared" si="14"/>
        <v>84</v>
      </c>
      <c r="L35" s="16">
        <f t="shared" si="14"/>
        <v>9.8844518195505362</v>
      </c>
      <c r="M35" s="16">
        <f t="shared" si="14"/>
        <v>0.4901656962164519</v>
      </c>
      <c r="N35" s="16">
        <f t="shared" si="14"/>
        <v>0.49164580115871781</v>
      </c>
      <c r="O35" s="16">
        <f t="shared" si="15"/>
        <v>10.866263316925707</v>
      </c>
      <c r="P35" s="16">
        <f>-PV($B$4,Inputs!$C$3-($A$22-$A35+1), AVERAGE('Option 2'!$O$35:$O$37)*$B35/$B$38,0,1)</f>
        <v>0</v>
      </c>
      <c r="Q35" s="16">
        <f t="shared" si="16"/>
        <v>10.866263316925707</v>
      </c>
      <c r="S35" s="11">
        <v>2026</v>
      </c>
      <c r="T35" s="17">
        <f t="shared" si="17"/>
        <v>498</v>
      </c>
      <c r="U35" s="17">
        <f t="shared" si="17"/>
        <v>67</v>
      </c>
      <c r="V35" s="16">
        <f t="shared" si="17"/>
        <v>7.827329296643029</v>
      </c>
      <c r="W35" s="16">
        <f t="shared" si="17"/>
        <v>0.38240117603150198</v>
      </c>
      <c r="X35" s="16">
        <f t="shared" si="17"/>
        <v>-5.6586176066063337E-2</v>
      </c>
      <c r="Y35" s="16">
        <f t="shared" si="18"/>
        <v>8.1531442966084668</v>
      </c>
      <c r="Z35" s="16">
        <f>-PV($B$4,Inputs!$C$3-($A$22-$A35+1), AVERAGE('Option 2'!$Y$35:$Y$37)*$B35/$B$38,0,1)</f>
        <v>0</v>
      </c>
      <c r="AA35" s="16">
        <f t="shared" si="19"/>
        <v>8.1531442966084668</v>
      </c>
      <c r="AC35" s="11">
        <v>2026</v>
      </c>
      <c r="AD35" s="17">
        <f t="shared" si="20"/>
        <v>1484</v>
      </c>
      <c r="AE35" s="17">
        <f t="shared" si="20"/>
        <v>198</v>
      </c>
      <c r="AF35" s="16">
        <f t="shared" si="20"/>
        <v>22.011196808372642</v>
      </c>
      <c r="AG35" s="16">
        <f t="shared" si="20"/>
        <v>1.0723488767800886</v>
      </c>
      <c r="AH35" s="16">
        <f t="shared" si="20"/>
        <v>1.4558897368037764</v>
      </c>
      <c r="AI35" s="16">
        <f t="shared" si="21"/>
        <v>24.539435421956508</v>
      </c>
      <c r="AJ35" s="16">
        <f>-PV($B$4,Inputs!$C$3-($A$22-$A35+1), AVERAGE('Option 2'!$AI$35:$AI$37)*$B35/$B$38,0,1)</f>
        <v>0</v>
      </c>
      <c r="AK35" s="16">
        <f t="shared" si="22"/>
        <v>24.539435421956508</v>
      </c>
    </row>
    <row r="36" spans="1:37" ht="16.5" thickTop="1" thickBot="1" x14ac:dyDescent="0.3">
      <c r="A36" s="11">
        <v>2027</v>
      </c>
      <c r="B36" s="17">
        <f>SUMIF(Inputs!$D$36:$D$40,'Option 2'!$A36,Inputs!E$36:E$40)</f>
        <v>0</v>
      </c>
      <c r="C36" s="16">
        <f>SUMIF(Inputs!$D$36:$D$40,'Option 2'!$A36,Inputs!F$36:F$40)*$C$4</f>
        <v>0</v>
      </c>
      <c r="D36" s="16">
        <f>-PMT($B$4,Inputs!$C$3,C36,0,1)</f>
        <v>0</v>
      </c>
      <c r="E36" s="16">
        <f>Inputs!$C$4*D36</f>
        <v>0</v>
      </c>
      <c r="F36" s="16">
        <f>-PV($B$4,Inputs!$C$3-($A$22-$A36+1),D36+E36,0,1)</f>
        <v>0</v>
      </c>
      <c r="G36" s="16">
        <f t="shared" si="23"/>
        <v>7.4092270999462277</v>
      </c>
      <c r="I36" s="11">
        <v>2027</v>
      </c>
      <c r="J36" s="17">
        <f t="shared" si="14"/>
        <v>719</v>
      </c>
      <c r="K36" s="17">
        <f t="shared" si="14"/>
        <v>98</v>
      </c>
      <c r="L36" s="16">
        <f t="shared" si="14"/>
        <v>10.853952447023239</v>
      </c>
      <c r="M36" s="16">
        <f t="shared" si="14"/>
        <v>0.54184320609679493</v>
      </c>
      <c r="N36" s="16">
        <f t="shared" si="14"/>
        <v>0.7507903784083062</v>
      </c>
      <c r="O36" s="16">
        <f t="shared" si="15"/>
        <v>12.14658603152834</v>
      </c>
      <c r="P36" s="16">
        <f>-PV($B$4,Inputs!$C$3-($A$22-$A36+1), AVERAGE('Option 2'!$O$35:$O$37)*$B36/$B$38,0,1)</f>
        <v>0</v>
      </c>
      <c r="Q36" s="16">
        <f t="shared" si="16"/>
        <v>12.14658603152834</v>
      </c>
      <c r="S36" s="11">
        <v>2027</v>
      </c>
      <c r="T36" s="17">
        <f t="shared" si="17"/>
        <v>465</v>
      </c>
      <c r="U36" s="17">
        <f t="shared" si="17"/>
        <v>63</v>
      </c>
      <c r="V36" s="16">
        <f t="shared" si="17"/>
        <v>7.0433486675969643</v>
      </c>
      <c r="W36" s="16">
        <f t="shared" si="17"/>
        <v>0.34840029937354833</v>
      </c>
      <c r="X36" s="16">
        <f t="shared" si="17"/>
        <v>0.12707405198678653</v>
      </c>
      <c r="Y36" s="16">
        <f t="shared" si="18"/>
        <v>7.5188230189572991</v>
      </c>
      <c r="Z36" s="16">
        <f>-PV($B$4,Inputs!$C$3-($A$22-$A36+1), AVERAGE('Option 2'!$Y$35:$Y$37)*$B36/$B$38,0,1)</f>
        <v>0</v>
      </c>
      <c r="AA36" s="16">
        <f t="shared" si="19"/>
        <v>7.5188230189572991</v>
      </c>
      <c r="AC36" s="11">
        <v>2027</v>
      </c>
      <c r="AD36" s="17">
        <f t="shared" si="20"/>
        <v>1699</v>
      </c>
      <c r="AE36" s="17">
        <f t="shared" si="20"/>
        <v>228</v>
      </c>
      <c r="AF36" s="16">
        <f t="shared" si="20"/>
        <v>22.95009296565242</v>
      </c>
      <c r="AG36" s="16">
        <f t="shared" si="20"/>
        <v>1.1249823052775785</v>
      </c>
      <c r="AH36" s="16">
        <f t="shared" si="20"/>
        <v>-0.67468541936970583</v>
      </c>
      <c r="AI36" s="16">
        <f t="shared" si="21"/>
        <v>23.400389851560295</v>
      </c>
      <c r="AJ36" s="16">
        <f>-PV($B$4,Inputs!$C$3-($A$22-$A36+1), AVERAGE('Option 2'!$AI$35:$AI$37)*$B36/$B$38,0,1)</f>
        <v>0</v>
      </c>
      <c r="AK36" s="16">
        <f t="shared" si="22"/>
        <v>23.400389851560295</v>
      </c>
    </row>
    <row r="37" spans="1:37" ht="16.5" thickTop="1" thickBot="1" x14ac:dyDescent="0.3">
      <c r="A37" s="11">
        <v>2028</v>
      </c>
      <c r="B37" s="17">
        <f>SUMIF(Inputs!$D$36:$D$40,'Option 2'!$A37,Inputs!E$36:E$40)</f>
        <v>0</v>
      </c>
      <c r="C37" s="16">
        <f>SUMIF(Inputs!$D$36:$D$40,'Option 2'!$A37,Inputs!F$36:F$40)*$C$4</f>
        <v>0</v>
      </c>
      <c r="D37" s="16">
        <f>-PMT($B$4,Inputs!$C$3,C37,0,1)</f>
        <v>0</v>
      </c>
      <c r="E37" s="16">
        <f>Inputs!$C$4*D37</f>
        <v>0</v>
      </c>
      <c r="F37" s="16">
        <f>-PV($B$4,Inputs!$C$3-($A$22-$A37+1),D37+E37,0,1)</f>
        <v>0</v>
      </c>
      <c r="G37" s="16">
        <f t="shared" si="23"/>
        <v>7.4092270999462277</v>
      </c>
      <c r="I37" s="11">
        <v>2028</v>
      </c>
      <c r="J37" s="17">
        <f t="shared" si="14"/>
        <v>839</v>
      </c>
      <c r="K37" s="17">
        <f t="shared" si="14"/>
        <v>113</v>
      </c>
      <c r="L37" s="16">
        <f t="shared" si="14"/>
        <v>12.844262291271793</v>
      </c>
      <c r="M37" s="16">
        <f t="shared" si="14"/>
        <v>0.63257530374154336</v>
      </c>
      <c r="N37" s="16">
        <f t="shared" si="14"/>
        <v>-4.7026225476215586E-2</v>
      </c>
      <c r="O37" s="16">
        <f t="shared" si="15"/>
        <v>13.42981136953712</v>
      </c>
      <c r="P37" s="16">
        <f>-PV($B$4,Inputs!$C$3-($A$22-$A37+1), AVERAGE('Option 2'!$O$35:$O$37)*$B37/$B$38,0,1)</f>
        <v>0</v>
      </c>
      <c r="Q37" s="16">
        <f t="shared" si="16"/>
        <v>13.42981136953712</v>
      </c>
      <c r="S37" s="11">
        <v>2028</v>
      </c>
      <c r="T37" s="17">
        <f t="shared" si="17"/>
        <v>533</v>
      </c>
      <c r="U37" s="17">
        <f t="shared" si="17"/>
        <v>71</v>
      </c>
      <c r="V37" s="16">
        <f t="shared" si="17"/>
        <v>8.1749571555690768</v>
      </c>
      <c r="W37" s="16">
        <f t="shared" si="17"/>
        <v>0.39540655233096389</v>
      </c>
      <c r="X37" s="16">
        <f t="shared" si="17"/>
        <v>-1.2839290876349183</v>
      </c>
      <c r="Y37" s="16">
        <f t="shared" si="18"/>
        <v>7.2864346202651227</v>
      </c>
      <c r="Z37" s="16">
        <f>-PV($B$4,Inputs!$C$3-($A$22-$A37+1), AVERAGE('Option 2'!$Y$35:$Y$37)*$B37/$B$38,0,1)</f>
        <v>0</v>
      </c>
      <c r="AA37" s="16">
        <f t="shared" si="19"/>
        <v>7.2864346202651227</v>
      </c>
      <c r="AC37" s="11">
        <v>2028</v>
      </c>
      <c r="AD37" s="17">
        <f t="shared" si="20"/>
        <v>1885</v>
      </c>
      <c r="AE37" s="17">
        <f t="shared" si="20"/>
        <v>250</v>
      </c>
      <c r="AF37" s="16">
        <f t="shared" si="20"/>
        <v>25.556809666917076</v>
      </c>
      <c r="AG37" s="16">
        <f t="shared" si="20"/>
        <v>1.231591041695665</v>
      </c>
      <c r="AH37" s="16">
        <f t="shared" si="20"/>
        <v>0.9461877309070853</v>
      </c>
      <c r="AI37" s="16">
        <f t="shared" si="21"/>
        <v>27.734588439519825</v>
      </c>
      <c r="AJ37" s="16">
        <f>-PV($B$4,Inputs!$C$3-($A$22-$A37+1), AVERAGE('Option 2'!$AI$35:$AI$37)*$B37/$B$38,0,1)</f>
        <v>0</v>
      </c>
      <c r="AK37" s="16">
        <f t="shared" si="22"/>
        <v>27.734588439519825</v>
      </c>
    </row>
    <row r="38" spans="1:37" ht="16.5" thickTop="1" thickBot="1" x14ac:dyDescent="0.3">
      <c r="A38" s="11" t="s">
        <v>42</v>
      </c>
      <c r="B38" s="17">
        <f>SUM(B29:B37)</f>
        <v>500</v>
      </c>
      <c r="C38" s="16">
        <f>SUM(C29:C37)</f>
        <v>84.7</v>
      </c>
      <c r="D38" s="16">
        <f>SUM(D29:D37)</f>
        <v>7.2639481372021839</v>
      </c>
      <c r="E38" s="16">
        <f>SUM(E29:E37)</f>
        <v>0.14527896274404367</v>
      </c>
      <c r="F38" s="16">
        <f>SUM(F29:F37)</f>
        <v>80.168003469713142</v>
      </c>
      <c r="G38" s="16">
        <f>F38</f>
        <v>80.168003469713142</v>
      </c>
      <c r="I38" s="11" t="s">
        <v>42</v>
      </c>
      <c r="J38" s="17">
        <f t="shared" ref="J38:P38" si="24">SUM(J29:J37)</f>
        <v>3646</v>
      </c>
      <c r="K38" s="17">
        <f t="shared" si="24"/>
        <v>496</v>
      </c>
      <c r="L38" s="17">
        <f t="shared" si="24"/>
        <v>55.693404369179689</v>
      </c>
      <c r="M38" s="17">
        <f t="shared" si="24"/>
        <v>2.7849896159451166</v>
      </c>
      <c r="N38" s="17">
        <f t="shared" si="24"/>
        <v>11.080564541369711</v>
      </c>
      <c r="O38" s="17">
        <f t="shared" si="24"/>
        <v>69.558958526494521</v>
      </c>
      <c r="P38" s="16">
        <f t="shared" si="24"/>
        <v>131.65302301385162</v>
      </c>
      <c r="Q38" s="16">
        <f>P38</f>
        <v>131.65302301385162</v>
      </c>
      <c r="S38" s="11"/>
      <c r="T38" s="17">
        <f t="shared" ref="T38:Z38" si="25">SUM(T29:T37)</f>
        <v>2847</v>
      </c>
      <c r="U38" s="17">
        <f t="shared" si="25"/>
        <v>380</v>
      </c>
      <c r="V38" s="17">
        <f t="shared" si="25"/>
        <v>43.626542925876535</v>
      </c>
      <c r="W38" s="17">
        <f t="shared" si="25"/>
        <v>2.1464633142712999</v>
      </c>
      <c r="X38" s="17">
        <f t="shared" si="25"/>
        <v>3.554227250340201</v>
      </c>
      <c r="Y38" s="17">
        <f t="shared" si="25"/>
        <v>49.327233490488041</v>
      </c>
      <c r="Z38" s="16">
        <f t="shared" si="25"/>
        <v>82.93969097945191</v>
      </c>
      <c r="AA38" s="16">
        <f>Z38</f>
        <v>82.93969097945191</v>
      </c>
      <c r="AC38" s="11"/>
      <c r="AD38" s="17">
        <f t="shared" ref="AD38:AJ38" si="26">SUM(AD29:AD37)</f>
        <v>8354</v>
      </c>
      <c r="AE38" s="17">
        <f t="shared" si="26"/>
        <v>1120</v>
      </c>
      <c r="AF38" s="17">
        <f t="shared" si="26"/>
        <v>118.38454623370379</v>
      </c>
      <c r="AG38" s="17">
        <f t="shared" si="26"/>
        <v>5.8180320804499388</v>
      </c>
      <c r="AH38" s="17">
        <f t="shared" si="26"/>
        <v>16.262532060918204</v>
      </c>
      <c r="AI38" s="17">
        <f t="shared" si="26"/>
        <v>140.46511037507196</v>
      </c>
      <c r="AJ38" s="16">
        <f t="shared" si="26"/>
        <v>273.38194121494757</v>
      </c>
      <c r="AK38" s="16">
        <f>AJ38</f>
        <v>273.38194121494757</v>
      </c>
    </row>
    <row r="39" spans="1:37" ht="16.5" thickTop="1" thickBot="1" x14ac:dyDescent="0.3"/>
    <row r="40" spans="1:37" ht="46.5" customHeight="1" thickTop="1" thickBot="1" x14ac:dyDescent="0.3">
      <c r="A40" s="1" t="s">
        <v>32</v>
      </c>
    </row>
    <row r="41" spans="1:37" ht="31.5" thickTop="1" thickBot="1" x14ac:dyDescent="0.3">
      <c r="I41" s="1" t="s">
        <v>38</v>
      </c>
      <c r="J41" s="1" t="s">
        <v>12</v>
      </c>
      <c r="L41" s="14"/>
      <c r="M41" s="14"/>
      <c r="S41" s="1" t="s">
        <v>38</v>
      </c>
      <c r="T41" s="1" t="s">
        <v>39</v>
      </c>
      <c r="V41" s="14"/>
      <c r="W41" s="14"/>
      <c r="AC41" s="1" t="s">
        <v>38</v>
      </c>
      <c r="AD41" s="1" t="s">
        <v>40</v>
      </c>
      <c r="AF41" s="14"/>
      <c r="AG41" s="14"/>
    </row>
    <row r="42" spans="1:37" ht="64.5" customHeight="1" thickTop="1" thickBot="1" x14ac:dyDescent="0.3">
      <c r="A42" s="1" t="s">
        <v>41</v>
      </c>
      <c r="B42" s="1" t="s">
        <v>44</v>
      </c>
      <c r="C42" s="1" t="s">
        <v>45</v>
      </c>
      <c r="D42" s="1" t="s">
        <v>54</v>
      </c>
      <c r="E42" s="1" t="s">
        <v>46</v>
      </c>
      <c r="F42" s="1" t="s">
        <v>47</v>
      </c>
      <c r="G42" s="1" t="s">
        <v>48</v>
      </c>
      <c r="I42" s="1" t="s">
        <v>38</v>
      </c>
      <c r="J42" s="10" t="s">
        <v>56</v>
      </c>
      <c r="K42" s="10" t="s">
        <v>57</v>
      </c>
      <c r="L42" s="10" t="s">
        <v>49</v>
      </c>
      <c r="M42" s="10" t="s">
        <v>50</v>
      </c>
      <c r="N42" s="1" t="s">
        <v>72</v>
      </c>
      <c r="O42" s="1" t="s">
        <v>51</v>
      </c>
      <c r="P42" s="1" t="s">
        <v>52</v>
      </c>
      <c r="Q42" s="1" t="s">
        <v>53</v>
      </c>
      <c r="S42" s="1" t="s">
        <v>38</v>
      </c>
      <c r="T42" s="10" t="s">
        <v>56</v>
      </c>
      <c r="U42" s="10" t="s">
        <v>57</v>
      </c>
      <c r="V42" s="10" t="s">
        <v>49</v>
      </c>
      <c r="W42" s="10" t="s">
        <v>50</v>
      </c>
      <c r="X42" s="1" t="s">
        <v>72</v>
      </c>
      <c r="Y42" s="1" t="s">
        <v>51</v>
      </c>
      <c r="Z42" s="1" t="s">
        <v>52</v>
      </c>
      <c r="AA42" s="1" t="s">
        <v>53</v>
      </c>
      <c r="AC42" s="1" t="s">
        <v>38</v>
      </c>
      <c r="AD42" s="10" t="s">
        <v>56</v>
      </c>
      <c r="AE42" s="10" t="s">
        <v>57</v>
      </c>
      <c r="AF42" s="10" t="s">
        <v>49</v>
      </c>
      <c r="AG42" s="10" t="s">
        <v>50</v>
      </c>
      <c r="AH42" s="1" t="s">
        <v>72</v>
      </c>
      <c r="AI42" s="1" t="s">
        <v>51</v>
      </c>
      <c r="AJ42" s="1" t="s">
        <v>52</v>
      </c>
      <c r="AK42" s="1" t="s">
        <v>53</v>
      </c>
    </row>
    <row r="43" spans="1:37" ht="16.5" thickTop="1" thickBot="1" x14ac:dyDescent="0.3">
      <c r="A43" s="11" t="s">
        <v>43</v>
      </c>
      <c r="B43" s="15"/>
      <c r="C43" s="15"/>
      <c r="D43" s="15"/>
      <c r="E43" s="15"/>
      <c r="F43" s="15"/>
      <c r="G43" s="15">
        <f>NPV($B$5,G44:G53)</f>
        <v>77.736521840010752</v>
      </c>
      <c r="I43" s="11" t="s">
        <v>43</v>
      </c>
      <c r="J43" s="15"/>
      <c r="K43" s="15"/>
      <c r="L43" s="15"/>
      <c r="M43" s="15"/>
      <c r="N43" s="15"/>
      <c r="O43" s="15"/>
      <c r="P43" s="15"/>
      <c r="Q43" s="15">
        <f>NPV($B$5,Q44:Q53)</f>
        <v>196.00543170231933</v>
      </c>
      <c r="S43" s="11" t="s">
        <v>43</v>
      </c>
      <c r="T43" s="15"/>
      <c r="U43" s="15"/>
      <c r="V43" s="15"/>
      <c r="W43" s="15"/>
      <c r="X43" s="15"/>
      <c r="Y43" s="15"/>
      <c r="Z43" s="15"/>
      <c r="AA43" s="15">
        <f>NPV($B$5,AA44:AA53)</f>
        <v>128.26675066049771</v>
      </c>
      <c r="AC43" s="11" t="s">
        <v>43</v>
      </c>
      <c r="AD43" s="15"/>
      <c r="AE43" s="15"/>
      <c r="AF43" s="15"/>
      <c r="AG43" s="15"/>
      <c r="AH43" s="15"/>
      <c r="AI43" s="15"/>
      <c r="AJ43" s="15"/>
      <c r="AK43" s="15">
        <f>NPV($B$5,AK44:AK53)</f>
        <v>403.08831801942182</v>
      </c>
    </row>
    <row r="44" spans="1:37" ht="16.5" thickTop="1" thickBot="1" x14ac:dyDescent="0.3">
      <c r="A44" s="11">
        <v>2020</v>
      </c>
      <c r="B44" s="17">
        <f>SUMIF(Inputs!$D$36:$D$40,'Option 2'!$A44,Inputs!E$36:E$40)</f>
        <v>0</v>
      </c>
      <c r="C44" s="16">
        <f>SUMIF(Inputs!$D$36:$D$40,'Option 2'!$A44,Inputs!F$36:F$40)*$C$5</f>
        <v>0</v>
      </c>
      <c r="D44" s="16">
        <f>-PMT($B$5,Inputs!$C$3,C44,0,1)</f>
        <v>0</v>
      </c>
      <c r="E44" s="16">
        <f>Inputs!$C$4*D44</f>
        <v>0</v>
      </c>
      <c r="F44" s="16">
        <f>-PV($B$5,Inputs!$C$3-($A$22-$A44+1),D44+E44,0,1)</f>
        <v>0</v>
      </c>
      <c r="G44" s="16">
        <f>E44+D44</f>
        <v>0</v>
      </c>
      <c r="I44" s="11">
        <v>2020</v>
      </c>
      <c r="J44" s="17">
        <f>J29</f>
        <v>0</v>
      </c>
      <c r="K44" s="17">
        <f t="shared" ref="K44:N44" si="27">K29</f>
        <v>0</v>
      </c>
      <c r="L44" s="16">
        <f t="shared" si="27"/>
        <v>0</v>
      </c>
      <c r="M44" s="16">
        <f t="shared" si="27"/>
        <v>0</v>
      </c>
      <c r="N44" s="16">
        <f t="shared" si="27"/>
        <v>0</v>
      </c>
      <c r="O44" s="16">
        <f>L44+M44+N44</f>
        <v>0</v>
      </c>
      <c r="P44" s="16">
        <f>-PV($B$5,Inputs!$C$3-($A$22-$A44+1), AVERAGE('Option 2'!$O$50:$O$52)*$B44/$B$53,0,1)</f>
        <v>0</v>
      </c>
      <c r="Q44" s="16">
        <f>O44</f>
        <v>0</v>
      </c>
      <c r="S44" s="11">
        <v>2020</v>
      </c>
      <c r="T44" s="17">
        <f>T29</f>
        <v>0</v>
      </c>
      <c r="U44" s="17">
        <f t="shared" ref="U44:X44" si="28">U29</f>
        <v>0</v>
      </c>
      <c r="V44" s="16">
        <f t="shared" si="28"/>
        <v>0</v>
      </c>
      <c r="W44" s="16">
        <f t="shared" si="28"/>
        <v>0</v>
      </c>
      <c r="X44" s="16">
        <f t="shared" si="28"/>
        <v>0</v>
      </c>
      <c r="Y44" s="16">
        <f>V44+W44+X44</f>
        <v>0</v>
      </c>
      <c r="Z44" s="16">
        <f>-PV($B$5,Inputs!$C$3-($A$22-$A44+1), AVERAGE('Option 2'!$Y$50:$Y$52)*$B44/$B$53,0,1)</f>
        <v>0</v>
      </c>
      <c r="AA44" s="16">
        <f>Y44</f>
        <v>0</v>
      </c>
      <c r="AC44" s="11">
        <v>2020</v>
      </c>
      <c r="AD44" s="17">
        <f>AD29</f>
        <v>0</v>
      </c>
      <c r="AE44" s="17">
        <f t="shared" ref="AE44:AH44" si="29">AE29</f>
        <v>0</v>
      </c>
      <c r="AF44" s="16">
        <f t="shared" si="29"/>
        <v>0</v>
      </c>
      <c r="AG44" s="16">
        <f t="shared" si="29"/>
        <v>0</v>
      </c>
      <c r="AH44" s="16">
        <f t="shared" si="29"/>
        <v>0</v>
      </c>
      <c r="AI44" s="16">
        <f>AF44+AG44+AH44</f>
        <v>0</v>
      </c>
      <c r="AJ44" s="16">
        <f>-PV($B$5,Inputs!$C$3-($A$22-$A44+1), AVERAGE('Option 2'!$AI$50:$AI$52)*$B44/$B$53,0,1)</f>
        <v>0</v>
      </c>
      <c r="AK44" s="16">
        <f>AI44</f>
        <v>0</v>
      </c>
    </row>
    <row r="45" spans="1:37" ht="16.5" thickTop="1" thickBot="1" x14ac:dyDescent="0.3">
      <c r="A45" s="11">
        <v>2021</v>
      </c>
      <c r="B45" s="17">
        <f>SUMIF(Inputs!$D$36:$D$40,'Option 2'!$A45,Inputs!E$36:E$40)</f>
        <v>100</v>
      </c>
      <c r="C45" s="16">
        <f>SUMIF(Inputs!$D$36:$D$40,'Option 2'!$A45,Inputs!F$36:F$40)*$C$5</f>
        <v>6.4</v>
      </c>
      <c r="D45" s="16">
        <f>-PMT($B$5,Inputs!$C$3,C45,0,1)</f>
        <v>0.33620920027778817</v>
      </c>
      <c r="E45" s="16">
        <f>Inputs!$C$4*D45</f>
        <v>6.7241840055557636E-3</v>
      </c>
      <c r="F45" s="16">
        <f>-PV($B$5,Inputs!$C$3-($A$22-$A45+1),D45+E45,0,1)</f>
        <v>5.3833594204394837</v>
      </c>
      <c r="G45" s="16">
        <f>D45+E45+G44</f>
        <v>0.34293338428334391</v>
      </c>
      <c r="I45" s="11">
        <v>2021</v>
      </c>
      <c r="J45" s="17">
        <f t="shared" ref="J45:N52" si="30">J30</f>
        <v>58</v>
      </c>
      <c r="K45" s="17">
        <f t="shared" si="30"/>
        <v>9</v>
      </c>
      <c r="L45" s="16">
        <f t="shared" si="30"/>
        <v>0.84078725137157462</v>
      </c>
      <c r="M45" s="16">
        <f t="shared" si="30"/>
        <v>4.7245529299886811E-2</v>
      </c>
      <c r="N45" s="16">
        <f t="shared" si="30"/>
        <v>0</v>
      </c>
      <c r="O45" s="16">
        <f t="shared" ref="O45:O52" si="31">L45+M45+N45</f>
        <v>0.88803278067146141</v>
      </c>
      <c r="P45" s="16">
        <f>-PV($B$5,Inputs!$C$3-($A$22-$A45+1), AVERAGE('Option 2'!$O$50:$O$52)*$B45/$B$53,0,1)</f>
        <v>38.1383965269833</v>
      </c>
      <c r="Q45" s="16">
        <f t="shared" ref="Q45:Q52" si="32">O45</f>
        <v>0.88803278067146141</v>
      </c>
      <c r="S45" s="11">
        <v>2021</v>
      </c>
      <c r="T45" s="17">
        <f t="shared" ref="T45:X52" si="33">T30</f>
        <v>51</v>
      </c>
      <c r="U45" s="17">
        <f t="shared" si="33"/>
        <v>8</v>
      </c>
      <c r="V45" s="16">
        <f t="shared" si="33"/>
        <v>0.73204675730030633</v>
      </c>
      <c r="W45" s="16">
        <f t="shared" si="33"/>
        <v>4.1080968451841039E-2</v>
      </c>
      <c r="X45" s="16">
        <f t="shared" si="33"/>
        <v>0</v>
      </c>
      <c r="Y45" s="16">
        <f t="shared" ref="Y45:Y52" si="34">V45+W45+X45</f>
        <v>0.77312772575214739</v>
      </c>
      <c r="Z45" s="16">
        <f>-PV($B$5,Inputs!$C$3-($A$22-$A45+1), AVERAGE('Option 2'!$Y$50:$Y$52)*$B45/$B$53,0,1)</f>
        <v>24.026693424783637</v>
      </c>
      <c r="AA45" s="16">
        <f t="shared" ref="AA45:AA52" si="35">Y45</f>
        <v>0.77312772575214739</v>
      </c>
      <c r="AC45" s="11">
        <v>2021</v>
      </c>
      <c r="AD45" s="17">
        <f t="shared" ref="AD45:AH52" si="36">AD30</f>
        <v>59</v>
      </c>
      <c r="AE45" s="17">
        <f t="shared" si="36"/>
        <v>8</v>
      </c>
      <c r="AF45" s="16">
        <f t="shared" si="36"/>
        <v>0.75139101523257368</v>
      </c>
      <c r="AG45" s="16">
        <f t="shared" si="36"/>
        <v>4.2687627270174895E-2</v>
      </c>
      <c r="AH45" s="16">
        <f t="shared" si="36"/>
        <v>0</v>
      </c>
      <c r="AI45" s="16">
        <f t="shared" ref="AI45:AI52" si="37">AF45+AG45+AH45</f>
        <v>0.79407864250274862</v>
      </c>
      <c r="AJ45" s="16">
        <f>-PV($B$5,Inputs!$C$3-($A$22-$A45+1), AVERAGE('Option 2'!$AI$50:$AI$52)*$B45/$B$53,0,1)</f>
        <v>79.195666295297443</v>
      </c>
      <c r="AK45" s="16">
        <f t="shared" ref="AK45:AK52" si="38">AI45</f>
        <v>0.79407864250274862</v>
      </c>
    </row>
    <row r="46" spans="1:37" ht="16.5" thickTop="1" thickBot="1" x14ac:dyDescent="0.3">
      <c r="A46" s="11">
        <v>2022</v>
      </c>
      <c r="B46" s="17">
        <f>SUMIF(Inputs!$D$36:$D$40,'Option 2'!$A46,Inputs!E$36:E$40)</f>
        <v>200</v>
      </c>
      <c r="C46" s="16">
        <f>SUMIF(Inputs!$D$36:$D$40,'Option 2'!$A46,Inputs!F$36:F$40)*$C$5</f>
        <v>65.7</v>
      </c>
      <c r="D46" s="16">
        <f>-PMT($B$5,Inputs!$C$3,C46,0,1)</f>
        <v>3.4513975716016687</v>
      </c>
      <c r="E46" s="16">
        <f>Inputs!$C$4*D46</f>
        <v>6.9027951432033371E-2</v>
      </c>
      <c r="F46" s="16">
        <f>-PV($B$5,Inputs!$C$3-($A$22-$A46+1),D46+E46,0,1)</f>
        <v>56.915158905110104</v>
      </c>
      <c r="G46" s="16">
        <f t="shared" ref="G46:G52" si="39">D46+E46+G45</f>
        <v>3.8633589073170458</v>
      </c>
      <c r="I46" s="11">
        <v>2022</v>
      </c>
      <c r="J46" s="17">
        <f t="shared" si="30"/>
        <v>194</v>
      </c>
      <c r="K46" s="17">
        <f t="shared" si="30"/>
        <v>26</v>
      </c>
      <c r="L46" s="16">
        <f t="shared" si="30"/>
        <v>2.8512819663292941</v>
      </c>
      <c r="M46" s="16">
        <f t="shared" si="30"/>
        <v>0.14354886106530412</v>
      </c>
      <c r="N46" s="16">
        <f t="shared" si="30"/>
        <v>4.2381191848874478</v>
      </c>
      <c r="O46" s="16">
        <f t="shared" si="31"/>
        <v>7.2329500122820463</v>
      </c>
      <c r="P46" s="16">
        <f>-PV($B$5,Inputs!$C$3-($A$22-$A46+1), AVERAGE('Option 2'!$O$50:$O$52)*$B46/$B$53,0,1)</f>
        <v>78.55640602226994</v>
      </c>
      <c r="Q46" s="16">
        <f t="shared" si="32"/>
        <v>7.2329500122820463</v>
      </c>
      <c r="S46" s="11">
        <v>2022</v>
      </c>
      <c r="T46" s="17">
        <f t="shared" si="33"/>
        <v>211</v>
      </c>
      <c r="U46" s="17">
        <f t="shared" si="33"/>
        <v>28</v>
      </c>
      <c r="V46" s="16">
        <f t="shared" si="33"/>
        <v>3.1592886052478351</v>
      </c>
      <c r="W46" s="16">
        <f t="shared" si="33"/>
        <v>0.15615054484234786</v>
      </c>
      <c r="X46" s="16">
        <f t="shared" si="33"/>
        <v>3.8349986208861591</v>
      </c>
      <c r="Y46" s="16">
        <f t="shared" si="34"/>
        <v>7.1504377709763425</v>
      </c>
      <c r="Z46" s="16">
        <f>-PV($B$5,Inputs!$C$3-($A$22-$A46+1), AVERAGE('Option 2'!$Y$50:$Y$52)*$B46/$B$53,0,1)</f>
        <v>49.489513349480127</v>
      </c>
      <c r="AA46" s="16">
        <f t="shared" si="35"/>
        <v>7.1504377709763425</v>
      </c>
      <c r="AC46" s="11">
        <v>2022</v>
      </c>
      <c r="AD46" s="17">
        <f t="shared" si="36"/>
        <v>296</v>
      </c>
      <c r="AE46" s="17">
        <f t="shared" si="36"/>
        <v>41</v>
      </c>
      <c r="AF46" s="16">
        <f t="shared" si="36"/>
        <v>4.1990351705385116</v>
      </c>
      <c r="AG46" s="16">
        <f t="shared" si="36"/>
        <v>0.21303213074742836</v>
      </c>
      <c r="AH46" s="16">
        <f t="shared" si="36"/>
        <v>5.0561907233128531</v>
      </c>
      <c r="AI46" s="16">
        <f t="shared" si="37"/>
        <v>9.4682580245987928</v>
      </c>
      <c r="AJ46" s="16">
        <f>-PV($B$5,Inputs!$C$3-($A$22-$A46+1), AVERAGE('Option 2'!$AI$50:$AI$52)*$B46/$B$53,0,1)</f>
        <v>163.12502578067048</v>
      </c>
      <c r="AK46" s="16">
        <f t="shared" si="38"/>
        <v>9.4682580245987928</v>
      </c>
    </row>
    <row r="47" spans="1:37" ht="16.5" thickTop="1" thickBot="1" x14ac:dyDescent="0.3">
      <c r="A47" s="11">
        <v>2023</v>
      </c>
      <c r="B47" s="17">
        <f>SUMIF(Inputs!$D$36:$D$40,'Option 2'!$A47,Inputs!E$36:E$40)</f>
        <v>200</v>
      </c>
      <c r="C47" s="16">
        <f>SUMIF(Inputs!$D$36:$D$40,'Option 2'!$A47,Inputs!F$36:F$40)*$C$5</f>
        <v>12.6</v>
      </c>
      <c r="D47" s="16">
        <f>-PMT($B$5,Inputs!$C$3,C47,0,1)</f>
        <v>0.66191186304689542</v>
      </c>
      <c r="E47" s="16">
        <f>Inputs!$C$4*D47</f>
        <v>1.3238237260937908E-2</v>
      </c>
      <c r="F47" s="16">
        <f>-PV($B$5,Inputs!$C$3-($A$22-$A47+1),D47+E47,0,1)</f>
        <v>11.221271795384812</v>
      </c>
      <c r="G47" s="16">
        <f t="shared" si="39"/>
        <v>4.5385090076248789</v>
      </c>
      <c r="I47" s="11">
        <v>2023</v>
      </c>
      <c r="J47" s="17">
        <f t="shared" si="30"/>
        <v>282</v>
      </c>
      <c r="K47" s="17">
        <f t="shared" si="30"/>
        <v>39</v>
      </c>
      <c r="L47" s="16">
        <f t="shared" si="30"/>
        <v>4.2290088445845813</v>
      </c>
      <c r="M47" s="16">
        <f t="shared" si="30"/>
        <v>0.2186617566043248</v>
      </c>
      <c r="N47" s="16">
        <f t="shared" si="30"/>
        <v>5.3476464110888431</v>
      </c>
      <c r="O47" s="16">
        <f t="shared" si="31"/>
        <v>9.7953170122777493</v>
      </c>
      <c r="P47" s="16">
        <f>-PV($B$5,Inputs!$C$3-($A$22-$A47+1), AVERAGE('Option 2'!$O$50:$O$52)*$B47/$B$53,0,1)</f>
        <v>80.758930629326258</v>
      </c>
      <c r="Q47" s="16">
        <f t="shared" si="32"/>
        <v>9.7953170122777493</v>
      </c>
      <c r="S47" s="11">
        <v>2023</v>
      </c>
      <c r="T47" s="17">
        <f t="shared" si="33"/>
        <v>241</v>
      </c>
      <c r="U47" s="17">
        <f t="shared" si="33"/>
        <v>33</v>
      </c>
      <c r="V47" s="16">
        <f t="shared" si="33"/>
        <v>3.6632732562064261</v>
      </c>
      <c r="W47" s="16">
        <f t="shared" si="33"/>
        <v>0.18582089285466669</v>
      </c>
      <c r="X47" s="16">
        <f t="shared" si="33"/>
        <v>0.95014403778167988</v>
      </c>
      <c r="Y47" s="16">
        <f t="shared" si="34"/>
        <v>4.7992381868427731</v>
      </c>
      <c r="Z47" s="16">
        <f>-PV($B$5,Inputs!$C$3-($A$22-$A47+1), AVERAGE('Option 2'!$Y$50:$Y$52)*$B47/$B$53,0,1)</f>
        <v>50.877075185144712</v>
      </c>
      <c r="AA47" s="16">
        <f t="shared" si="35"/>
        <v>4.7992381868427731</v>
      </c>
      <c r="AC47" s="11">
        <v>2023</v>
      </c>
      <c r="AD47" s="17">
        <f t="shared" si="36"/>
        <v>688</v>
      </c>
      <c r="AE47" s="17">
        <f t="shared" si="36"/>
        <v>94</v>
      </c>
      <c r="AF47" s="16">
        <f t="shared" si="36"/>
        <v>9.7696170602003001</v>
      </c>
      <c r="AG47" s="16">
        <f t="shared" si="36"/>
        <v>0.50077981519228743</v>
      </c>
      <c r="AH47" s="16">
        <f t="shared" si="36"/>
        <v>3.7069201317100515</v>
      </c>
      <c r="AI47" s="16">
        <f t="shared" si="37"/>
        <v>13.977317007102638</v>
      </c>
      <c r="AJ47" s="16">
        <f>-PV($B$5,Inputs!$C$3-($A$22-$A47+1), AVERAGE('Option 2'!$AI$50:$AI$52)*$B47/$B$53,0,1)</f>
        <v>167.69864238943913</v>
      </c>
      <c r="AK47" s="16">
        <f t="shared" si="38"/>
        <v>13.977317007102638</v>
      </c>
    </row>
    <row r="48" spans="1:37" ht="16.5" thickTop="1" thickBot="1" x14ac:dyDescent="0.3">
      <c r="A48" s="11">
        <v>2024</v>
      </c>
      <c r="B48" s="17">
        <f>SUMIF(Inputs!$D$36:$D$40,'Option 2'!$A48,Inputs!E$36:E$40)</f>
        <v>0</v>
      </c>
      <c r="C48" s="16">
        <f>SUMIF(Inputs!$D$36:$D$40,'Option 2'!$A48,Inputs!F$36:F$40)*$C$5</f>
        <v>0</v>
      </c>
      <c r="D48" s="16">
        <f>-PMT($B$5,Inputs!$C$3,C48,0,1)</f>
        <v>0</v>
      </c>
      <c r="E48" s="16">
        <f>Inputs!$C$4*D48</f>
        <v>0</v>
      </c>
      <c r="F48" s="16">
        <f>-PV($B$5,Inputs!$C$3-($A$22-$A48+1),D48+E48,0,1)</f>
        <v>0</v>
      </c>
      <c r="G48" s="16">
        <f t="shared" si="39"/>
        <v>4.5385090076248789</v>
      </c>
      <c r="I48" s="11">
        <v>2024</v>
      </c>
      <c r="J48" s="17">
        <f t="shared" si="30"/>
        <v>404</v>
      </c>
      <c r="K48" s="17">
        <f t="shared" si="30"/>
        <v>57</v>
      </c>
      <c r="L48" s="16">
        <f t="shared" si="30"/>
        <v>6.1557718996248241</v>
      </c>
      <c r="M48" s="16">
        <f t="shared" si="30"/>
        <v>0.31791454898929239</v>
      </c>
      <c r="N48" s="16">
        <f t="shared" si="30"/>
        <v>-1.0685221119476118</v>
      </c>
      <c r="O48" s="16">
        <f t="shared" si="31"/>
        <v>5.4051643366665045</v>
      </c>
      <c r="P48" s="16">
        <f>-PV($B$5,Inputs!$C$3-($A$22-$A48+1), AVERAGE('Option 2'!$O$50:$O$52)*$B48/$B$53,0,1)</f>
        <v>0</v>
      </c>
      <c r="Q48" s="16">
        <f t="shared" si="32"/>
        <v>5.4051643366665045</v>
      </c>
      <c r="S48" s="11">
        <v>2024</v>
      </c>
      <c r="T48" s="17">
        <f t="shared" si="33"/>
        <v>356</v>
      </c>
      <c r="U48" s="17">
        <f t="shared" si="33"/>
        <v>47</v>
      </c>
      <c r="V48" s="16">
        <f t="shared" si="33"/>
        <v>5.4451365331869193</v>
      </c>
      <c r="W48" s="16">
        <f t="shared" si="33"/>
        <v>0.27607925362192298</v>
      </c>
      <c r="X48" s="16">
        <f t="shared" si="33"/>
        <v>1.1740875366065651E-2</v>
      </c>
      <c r="Y48" s="16">
        <f t="shared" si="34"/>
        <v>5.7329566621749075</v>
      </c>
      <c r="Z48" s="16">
        <f>-PV($B$5,Inputs!$C$3-($A$22-$A48+1), AVERAGE('Option 2'!$Y$50:$Y$52)*$B48/$B$53,0,1)</f>
        <v>0</v>
      </c>
      <c r="AA48" s="16">
        <f t="shared" si="35"/>
        <v>5.7329566621749075</v>
      </c>
      <c r="AC48" s="11">
        <v>2024</v>
      </c>
      <c r="AD48" s="17">
        <f t="shared" si="36"/>
        <v>1023</v>
      </c>
      <c r="AE48" s="17">
        <f t="shared" si="36"/>
        <v>139</v>
      </c>
      <c r="AF48" s="16">
        <f t="shared" si="36"/>
        <v>15.017821887404935</v>
      </c>
      <c r="AG48" s="16">
        <f t="shared" si="36"/>
        <v>0.75415055027755395</v>
      </c>
      <c r="AH48" s="16">
        <f t="shared" si="36"/>
        <v>3.8974951585687556</v>
      </c>
      <c r="AI48" s="16">
        <f t="shared" si="37"/>
        <v>19.669467596251245</v>
      </c>
      <c r="AJ48" s="16">
        <f>-PV($B$5,Inputs!$C$3-($A$22-$A48+1), AVERAGE('Option 2'!$AI$50:$AI$52)*$B48/$B$53,0,1)</f>
        <v>0</v>
      </c>
      <c r="AK48" s="16">
        <f t="shared" si="38"/>
        <v>19.669467596251245</v>
      </c>
    </row>
    <row r="49" spans="1:37" ht="16.5" thickTop="1" thickBot="1" x14ac:dyDescent="0.3">
      <c r="A49" s="11">
        <v>2025</v>
      </c>
      <c r="B49" s="17">
        <f>SUMIF(Inputs!$D$36:$D$40,'Option 2'!$A49,Inputs!E$36:E$40)</f>
        <v>0</v>
      </c>
      <c r="C49" s="16">
        <f>SUMIF(Inputs!$D$36:$D$40,'Option 2'!$A49,Inputs!F$36:F$40)*$C$5</f>
        <v>0</v>
      </c>
      <c r="D49" s="16">
        <f>-PMT($B$5,Inputs!$C$3,C49,0,1)</f>
        <v>0</v>
      </c>
      <c r="E49" s="16">
        <f>Inputs!$C$4*D49</f>
        <v>0</v>
      </c>
      <c r="F49" s="16">
        <f>-PV($B$5,Inputs!$C$3-($A$22-$A49+1),D49+E49,0,1)</f>
        <v>0</v>
      </c>
      <c r="G49" s="16">
        <f t="shared" si="39"/>
        <v>4.5385090076248789</v>
      </c>
      <c r="I49" s="11">
        <v>2025</v>
      </c>
      <c r="J49" s="17">
        <f t="shared" si="30"/>
        <v>524</v>
      </c>
      <c r="K49" s="17">
        <f t="shared" si="30"/>
        <v>70</v>
      </c>
      <c r="L49" s="16">
        <f t="shared" si="30"/>
        <v>8.0338878494238415</v>
      </c>
      <c r="M49" s="16">
        <f t="shared" si="30"/>
        <v>0.39303471393151823</v>
      </c>
      <c r="N49" s="16">
        <f t="shared" si="30"/>
        <v>1.3679111032502242</v>
      </c>
      <c r="O49" s="16">
        <f t="shared" si="31"/>
        <v>9.7948336666055837</v>
      </c>
      <c r="P49" s="16">
        <f>-PV($B$5,Inputs!$C$3-($A$22-$A49+1), AVERAGE('Option 2'!$O$50:$O$52)*$B49/$B$53,0,1)</f>
        <v>0</v>
      </c>
      <c r="Q49" s="16">
        <f t="shared" si="32"/>
        <v>9.7948336666055837</v>
      </c>
      <c r="S49" s="11">
        <v>2025</v>
      </c>
      <c r="T49" s="17">
        <f t="shared" si="33"/>
        <v>492</v>
      </c>
      <c r="U49" s="17">
        <f t="shared" si="33"/>
        <v>63</v>
      </c>
      <c r="V49" s="16">
        <f t="shared" si="33"/>
        <v>7.5811626541259773</v>
      </c>
      <c r="W49" s="16">
        <f t="shared" si="33"/>
        <v>0.36112362676450693</v>
      </c>
      <c r="X49" s="16">
        <f t="shared" si="33"/>
        <v>-2.9215071979508737E-2</v>
      </c>
      <c r="Y49" s="16">
        <f t="shared" si="34"/>
        <v>7.913071208910976</v>
      </c>
      <c r="Z49" s="16">
        <f>-PV($B$5,Inputs!$C$3-($A$22-$A49+1), AVERAGE('Option 2'!$Y$50:$Y$52)*$B49/$B$53,0,1)</f>
        <v>0</v>
      </c>
      <c r="AA49" s="16">
        <f t="shared" si="35"/>
        <v>7.913071208910976</v>
      </c>
      <c r="AC49" s="11">
        <v>2025</v>
      </c>
      <c r="AD49" s="17">
        <f t="shared" si="36"/>
        <v>1220</v>
      </c>
      <c r="AE49" s="17">
        <f t="shared" si="36"/>
        <v>162</v>
      </c>
      <c r="AF49" s="16">
        <f t="shared" si="36"/>
        <v>18.128581659385336</v>
      </c>
      <c r="AG49" s="16">
        <f t="shared" si="36"/>
        <v>0.87845973320916126</v>
      </c>
      <c r="AH49" s="16">
        <f t="shared" si="36"/>
        <v>1.8745339989853891</v>
      </c>
      <c r="AI49" s="16">
        <f t="shared" si="37"/>
        <v>20.881575391579887</v>
      </c>
      <c r="AJ49" s="16">
        <f>-PV($B$5,Inputs!$C$3-($A$22-$A49+1), AVERAGE('Option 2'!$AI$50:$AI$52)*$B49/$B$53,0,1)</f>
        <v>0</v>
      </c>
      <c r="AK49" s="16">
        <f t="shared" si="38"/>
        <v>20.881575391579887</v>
      </c>
    </row>
    <row r="50" spans="1:37" ht="16.5" thickTop="1" thickBot="1" x14ac:dyDescent="0.3">
      <c r="A50" s="11">
        <v>2026</v>
      </c>
      <c r="B50" s="17">
        <f>SUMIF(Inputs!$D$36:$D$40,'Option 2'!$A50,Inputs!E$36:E$40)</f>
        <v>0</v>
      </c>
      <c r="C50" s="16">
        <f>SUMIF(Inputs!$D$36:$D$40,'Option 2'!$A50,Inputs!F$36:F$40)*$C$5</f>
        <v>0</v>
      </c>
      <c r="D50" s="16">
        <f>-PMT($B$5,Inputs!$C$3,C50,0,1)</f>
        <v>0</v>
      </c>
      <c r="E50" s="16">
        <f>Inputs!$C$4*D50</f>
        <v>0</v>
      </c>
      <c r="F50" s="16">
        <f>-PV($B$5,Inputs!$C$3-($A$22-$A50+1),D50+E50,0,1)</f>
        <v>0</v>
      </c>
      <c r="G50" s="16">
        <f t="shared" si="39"/>
        <v>4.5385090076248789</v>
      </c>
      <c r="I50" s="11">
        <v>2026</v>
      </c>
      <c r="J50" s="17">
        <f t="shared" si="30"/>
        <v>626</v>
      </c>
      <c r="K50" s="17">
        <f t="shared" si="30"/>
        <v>84</v>
      </c>
      <c r="L50" s="16">
        <f t="shared" si="30"/>
        <v>9.8844518195505362</v>
      </c>
      <c r="M50" s="16">
        <f t="shared" si="30"/>
        <v>0.4901656962164519</v>
      </c>
      <c r="N50" s="16">
        <f t="shared" si="30"/>
        <v>0.49164580115871781</v>
      </c>
      <c r="O50" s="16">
        <f t="shared" si="31"/>
        <v>10.866263316925707</v>
      </c>
      <c r="P50" s="16">
        <f>-PV($B$5,Inputs!$C$3-($A$22-$A50+1), AVERAGE('Option 2'!$O$50:$O$52)*$B50/$B$53,0,1)</f>
        <v>0</v>
      </c>
      <c r="Q50" s="16">
        <f t="shared" si="32"/>
        <v>10.866263316925707</v>
      </c>
      <c r="S50" s="11">
        <v>2026</v>
      </c>
      <c r="T50" s="17">
        <f t="shared" si="33"/>
        <v>498</v>
      </c>
      <c r="U50" s="17">
        <f t="shared" si="33"/>
        <v>67</v>
      </c>
      <c r="V50" s="16">
        <f t="shared" si="33"/>
        <v>7.827329296643029</v>
      </c>
      <c r="W50" s="16">
        <f t="shared" si="33"/>
        <v>0.38240117603150198</v>
      </c>
      <c r="X50" s="16">
        <f t="shared" si="33"/>
        <v>-5.6586176066063337E-2</v>
      </c>
      <c r="Y50" s="16">
        <f t="shared" si="34"/>
        <v>8.1531442966084668</v>
      </c>
      <c r="Z50" s="16">
        <f>-PV($B$5,Inputs!$C$3-($A$22-$A50+1), AVERAGE('Option 2'!$Y$50:$Y$52)*$B50/$B$53,0,1)</f>
        <v>0</v>
      </c>
      <c r="AA50" s="16">
        <f t="shared" si="35"/>
        <v>8.1531442966084668</v>
      </c>
      <c r="AC50" s="11">
        <v>2026</v>
      </c>
      <c r="AD50" s="17">
        <f t="shared" si="36"/>
        <v>1484</v>
      </c>
      <c r="AE50" s="17">
        <f t="shared" si="36"/>
        <v>198</v>
      </c>
      <c r="AF50" s="16">
        <f t="shared" si="36"/>
        <v>22.011196808372642</v>
      </c>
      <c r="AG50" s="16">
        <f t="shared" si="36"/>
        <v>1.0723488767800886</v>
      </c>
      <c r="AH50" s="16">
        <f t="shared" si="36"/>
        <v>1.4558897368037764</v>
      </c>
      <c r="AI50" s="16">
        <f t="shared" si="37"/>
        <v>24.539435421956508</v>
      </c>
      <c r="AJ50" s="16">
        <f>-PV($B$5,Inputs!$C$3-($A$22-$A50+1), AVERAGE('Option 2'!$AI$50:$AI$52)*$B50/$B$53,0,1)</f>
        <v>0</v>
      </c>
      <c r="AK50" s="16">
        <f t="shared" si="38"/>
        <v>24.539435421956508</v>
      </c>
    </row>
    <row r="51" spans="1:37" ht="16.5" thickTop="1" thickBot="1" x14ac:dyDescent="0.3">
      <c r="A51" s="11">
        <v>2027</v>
      </c>
      <c r="B51" s="17">
        <f>SUMIF(Inputs!$D$36:$D$40,'Option 2'!$A51,Inputs!E$36:E$40)</f>
        <v>0</v>
      </c>
      <c r="C51" s="16">
        <f>SUMIF(Inputs!$D$36:$D$40,'Option 2'!$A51,Inputs!F$36:F$40)*$C$5</f>
        <v>0</v>
      </c>
      <c r="D51" s="16">
        <f>-PMT($B$5,Inputs!$C$3,C51,0,1)</f>
        <v>0</v>
      </c>
      <c r="E51" s="16">
        <f>Inputs!$C$4*D51</f>
        <v>0</v>
      </c>
      <c r="F51" s="16">
        <f>-PV($B$5,Inputs!$C$3-($A$22-$A51+1),D51+E51,0,1)</f>
        <v>0</v>
      </c>
      <c r="G51" s="16">
        <f t="shared" si="39"/>
        <v>4.5385090076248789</v>
      </c>
      <c r="I51" s="11">
        <v>2027</v>
      </c>
      <c r="J51" s="17">
        <f t="shared" si="30"/>
        <v>719</v>
      </c>
      <c r="K51" s="17">
        <f t="shared" si="30"/>
        <v>98</v>
      </c>
      <c r="L51" s="16">
        <f t="shared" si="30"/>
        <v>10.853952447023239</v>
      </c>
      <c r="M51" s="16">
        <f t="shared" si="30"/>
        <v>0.54184320609679493</v>
      </c>
      <c r="N51" s="16">
        <f t="shared" si="30"/>
        <v>0.7507903784083062</v>
      </c>
      <c r="O51" s="16">
        <f t="shared" si="31"/>
        <v>12.14658603152834</v>
      </c>
      <c r="P51" s="16">
        <f>-PV($B$5,Inputs!$C$3-($A$22-$A51+1), AVERAGE('Option 2'!$O$50:$O$52)*$B51/$B$53,0,1)</f>
        <v>0</v>
      </c>
      <c r="Q51" s="16">
        <f t="shared" si="32"/>
        <v>12.14658603152834</v>
      </c>
      <c r="S51" s="11">
        <v>2027</v>
      </c>
      <c r="T51" s="17">
        <f t="shared" si="33"/>
        <v>465</v>
      </c>
      <c r="U51" s="17">
        <f t="shared" si="33"/>
        <v>63</v>
      </c>
      <c r="V51" s="16">
        <f t="shared" si="33"/>
        <v>7.0433486675969643</v>
      </c>
      <c r="W51" s="16">
        <f t="shared" si="33"/>
        <v>0.34840029937354833</v>
      </c>
      <c r="X51" s="16">
        <f t="shared" si="33"/>
        <v>0.12707405198678653</v>
      </c>
      <c r="Y51" s="16">
        <f t="shared" si="34"/>
        <v>7.5188230189572991</v>
      </c>
      <c r="Z51" s="16">
        <f>-PV($B$5,Inputs!$C$3-($A$22-$A51+1), AVERAGE('Option 2'!$Y$50:$Y$52)*$B51/$B$53,0,1)</f>
        <v>0</v>
      </c>
      <c r="AA51" s="16">
        <f t="shared" si="35"/>
        <v>7.5188230189572991</v>
      </c>
      <c r="AC51" s="11">
        <v>2027</v>
      </c>
      <c r="AD51" s="17">
        <f t="shared" si="36"/>
        <v>1699</v>
      </c>
      <c r="AE51" s="17">
        <f t="shared" si="36"/>
        <v>228</v>
      </c>
      <c r="AF51" s="16">
        <f t="shared" si="36"/>
        <v>22.95009296565242</v>
      </c>
      <c r="AG51" s="16">
        <f t="shared" si="36"/>
        <v>1.1249823052775785</v>
      </c>
      <c r="AH51" s="16">
        <f t="shared" si="36"/>
        <v>-0.67468541936970583</v>
      </c>
      <c r="AI51" s="16">
        <f t="shared" si="37"/>
        <v>23.400389851560295</v>
      </c>
      <c r="AJ51" s="16">
        <f>-PV($B$5,Inputs!$C$3-($A$22-$A51+1), AVERAGE('Option 2'!$AI$50:$AI$52)*$B51/$B$53,0,1)</f>
        <v>0</v>
      </c>
      <c r="AK51" s="16">
        <f t="shared" si="38"/>
        <v>23.400389851560295</v>
      </c>
    </row>
    <row r="52" spans="1:37" ht="16.5" thickTop="1" thickBot="1" x14ac:dyDescent="0.3">
      <c r="A52" s="11">
        <v>2028</v>
      </c>
      <c r="B52" s="17">
        <f>SUMIF(Inputs!$D$36:$D$40,'Option 2'!$A52,Inputs!E$36:E$40)</f>
        <v>0</v>
      </c>
      <c r="C52" s="16">
        <f>SUMIF(Inputs!$D$36:$D$40,'Option 2'!$A52,Inputs!F$36:F$40)*$C$5</f>
        <v>0</v>
      </c>
      <c r="D52" s="16">
        <f>-PMT($B$5,Inputs!$C$3,C52,0,1)</f>
        <v>0</v>
      </c>
      <c r="E52" s="16">
        <f>Inputs!$C$4*D52</f>
        <v>0</v>
      </c>
      <c r="F52" s="16">
        <f>-PV($B$5,Inputs!$C$3-($A$22-$A52+1),D52+E52,0,1)</f>
        <v>0</v>
      </c>
      <c r="G52" s="16">
        <f t="shared" si="39"/>
        <v>4.5385090076248789</v>
      </c>
      <c r="I52" s="11">
        <v>2028</v>
      </c>
      <c r="J52" s="17">
        <f t="shared" si="30"/>
        <v>839</v>
      </c>
      <c r="K52" s="17">
        <f t="shared" si="30"/>
        <v>113</v>
      </c>
      <c r="L52" s="16">
        <f t="shared" si="30"/>
        <v>12.844262291271793</v>
      </c>
      <c r="M52" s="16">
        <f t="shared" si="30"/>
        <v>0.63257530374154336</v>
      </c>
      <c r="N52" s="16">
        <f t="shared" si="30"/>
        <v>-4.7026225476215586E-2</v>
      </c>
      <c r="O52" s="16">
        <f t="shared" si="31"/>
        <v>13.42981136953712</v>
      </c>
      <c r="P52" s="16">
        <f>-PV($B$5,Inputs!$C$3-($A$22-$A52+1), AVERAGE('Option 2'!$O$50:$O$52)*$B52/$B$53,0,1)</f>
        <v>0</v>
      </c>
      <c r="Q52" s="16">
        <f t="shared" si="32"/>
        <v>13.42981136953712</v>
      </c>
      <c r="S52" s="11">
        <v>2028</v>
      </c>
      <c r="T52" s="17">
        <f t="shared" si="33"/>
        <v>533</v>
      </c>
      <c r="U52" s="17">
        <f t="shared" si="33"/>
        <v>71</v>
      </c>
      <c r="V52" s="16">
        <f t="shared" si="33"/>
        <v>8.1749571555690768</v>
      </c>
      <c r="W52" s="16">
        <f t="shared" si="33"/>
        <v>0.39540655233096389</v>
      </c>
      <c r="X52" s="16">
        <f t="shared" si="33"/>
        <v>-1.2839290876349183</v>
      </c>
      <c r="Y52" s="16">
        <f t="shared" si="34"/>
        <v>7.2864346202651227</v>
      </c>
      <c r="Z52" s="16">
        <f>-PV($B$5,Inputs!$C$3-($A$22-$A52+1), AVERAGE('Option 2'!$Y$50:$Y$52)*$B52/$B$53,0,1)</f>
        <v>0</v>
      </c>
      <c r="AA52" s="16">
        <f t="shared" si="35"/>
        <v>7.2864346202651227</v>
      </c>
      <c r="AC52" s="11">
        <v>2028</v>
      </c>
      <c r="AD52" s="17">
        <f t="shared" si="36"/>
        <v>1885</v>
      </c>
      <c r="AE52" s="17">
        <f t="shared" si="36"/>
        <v>250</v>
      </c>
      <c r="AF52" s="16">
        <f t="shared" si="36"/>
        <v>25.556809666917076</v>
      </c>
      <c r="AG52" s="16">
        <f t="shared" si="36"/>
        <v>1.231591041695665</v>
      </c>
      <c r="AH52" s="16">
        <f t="shared" si="36"/>
        <v>0.9461877309070853</v>
      </c>
      <c r="AI52" s="16">
        <f t="shared" si="37"/>
        <v>27.734588439519825</v>
      </c>
      <c r="AJ52" s="16">
        <f>-PV($B$5,Inputs!$C$3-($A$22-$A52+1), AVERAGE('Option 2'!$AI$50:$AI$52)*$B52/$B$53,0,1)</f>
        <v>0</v>
      </c>
      <c r="AK52" s="16">
        <f t="shared" si="38"/>
        <v>27.734588439519825</v>
      </c>
    </row>
    <row r="53" spans="1:37" ht="16.5" thickTop="1" thickBot="1" x14ac:dyDescent="0.3">
      <c r="A53" s="11" t="s">
        <v>42</v>
      </c>
      <c r="B53" s="17">
        <f>SUM(B44:B52)</f>
        <v>500</v>
      </c>
      <c r="C53" s="16">
        <f>SUM(C44:C52)</f>
        <v>84.7</v>
      </c>
      <c r="D53" s="16">
        <f>SUM(D44:D52)</f>
        <v>4.4495186349263527</v>
      </c>
      <c r="E53" s="16">
        <f>SUM(E44:E52)</f>
        <v>8.899037269852704E-2</v>
      </c>
      <c r="F53" s="16">
        <f>SUM(F44:F52)</f>
        <v>73.519790120934402</v>
      </c>
      <c r="G53" s="16">
        <f>F53</f>
        <v>73.519790120934402</v>
      </c>
      <c r="I53" s="11" t="s">
        <v>42</v>
      </c>
      <c r="J53" s="17">
        <f t="shared" ref="J53:P53" si="40">SUM(J44:J52)</f>
        <v>3646</v>
      </c>
      <c r="K53" s="17">
        <f t="shared" si="40"/>
        <v>496</v>
      </c>
      <c r="L53" s="17">
        <f t="shared" si="40"/>
        <v>55.693404369179689</v>
      </c>
      <c r="M53" s="17">
        <f t="shared" si="40"/>
        <v>2.7849896159451166</v>
      </c>
      <c r="N53" s="17">
        <f t="shared" si="40"/>
        <v>11.080564541369711</v>
      </c>
      <c r="O53" s="17">
        <f t="shared" si="40"/>
        <v>69.558958526494521</v>
      </c>
      <c r="P53" s="16">
        <f t="shared" si="40"/>
        <v>197.45373317857951</v>
      </c>
      <c r="Q53" s="16">
        <f>P53</f>
        <v>197.45373317857951</v>
      </c>
      <c r="S53" s="11"/>
      <c r="T53" s="17">
        <f t="shared" ref="T53:Z53" si="41">SUM(T44:T52)</f>
        <v>2847</v>
      </c>
      <c r="U53" s="17">
        <f t="shared" si="41"/>
        <v>380</v>
      </c>
      <c r="V53" s="17">
        <f t="shared" si="41"/>
        <v>43.626542925876535</v>
      </c>
      <c r="W53" s="17">
        <f t="shared" si="41"/>
        <v>2.1464633142712999</v>
      </c>
      <c r="X53" s="17">
        <f t="shared" si="41"/>
        <v>3.554227250340201</v>
      </c>
      <c r="Y53" s="17">
        <f t="shared" si="41"/>
        <v>49.327233490488041</v>
      </c>
      <c r="Z53" s="16">
        <f t="shared" si="41"/>
        <v>124.39328195940848</v>
      </c>
      <c r="AA53" s="16">
        <f>Z53</f>
        <v>124.39328195940848</v>
      </c>
      <c r="AC53" s="11"/>
      <c r="AD53" s="17">
        <f t="shared" ref="AD53:AJ53" si="42">SUM(AD44:AD52)</f>
        <v>8354</v>
      </c>
      <c r="AE53" s="17">
        <f t="shared" si="42"/>
        <v>1120</v>
      </c>
      <c r="AF53" s="17">
        <f t="shared" si="42"/>
        <v>118.38454623370379</v>
      </c>
      <c r="AG53" s="17">
        <f t="shared" si="42"/>
        <v>5.8180320804499388</v>
      </c>
      <c r="AH53" s="17">
        <f t="shared" si="42"/>
        <v>16.262532060918204</v>
      </c>
      <c r="AI53" s="17">
        <f t="shared" si="42"/>
        <v>140.46511037507196</v>
      </c>
      <c r="AJ53" s="16">
        <f t="shared" si="42"/>
        <v>410.01933446540704</v>
      </c>
      <c r="AK53" s="16">
        <f>AJ53</f>
        <v>410.01933446540704</v>
      </c>
    </row>
    <row r="54" spans="1:37" ht="16.5" thickTop="1" thickBot="1" x14ac:dyDescent="0.3"/>
    <row r="55" spans="1:37" ht="46.5" customHeight="1" thickTop="1" thickBot="1" x14ac:dyDescent="0.3">
      <c r="A55" s="1" t="s">
        <v>33</v>
      </c>
    </row>
    <row r="56" spans="1:37" ht="31.5" thickTop="1" thickBot="1" x14ac:dyDescent="0.3">
      <c r="I56" s="1" t="s">
        <v>38</v>
      </c>
      <c r="J56" s="1" t="s">
        <v>12</v>
      </c>
      <c r="L56" s="14"/>
      <c r="M56" s="14"/>
      <c r="S56" s="1" t="s">
        <v>38</v>
      </c>
      <c r="T56" s="1" t="s">
        <v>39</v>
      </c>
      <c r="V56" s="14"/>
      <c r="W56" s="14"/>
      <c r="AC56" s="1" t="s">
        <v>38</v>
      </c>
      <c r="AD56" s="1" t="s">
        <v>40</v>
      </c>
      <c r="AF56" s="14"/>
      <c r="AG56" s="14"/>
    </row>
    <row r="57" spans="1:37" ht="64.5" customHeight="1" thickTop="1" thickBot="1" x14ac:dyDescent="0.3">
      <c r="A57" s="1" t="s">
        <v>41</v>
      </c>
      <c r="B57" s="1" t="s">
        <v>44</v>
      </c>
      <c r="C57" s="1" t="s">
        <v>45</v>
      </c>
      <c r="D57" s="1" t="s">
        <v>54</v>
      </c>
      <c r="E57" s="1" t="s">
        <v>46</v>
      </c>
      <c r="F57" s="1" t="s">
        <v>47</v>
      </c>
      <c r="G57" s="1" t="s">
        <v>48</v>
      </c>
      <c r="I57" s="1" t="s">
        <v>38</v>
      </c>
      <c r="J57" s="10" t="s">
        <v>56</v>
      </c>
      <c r="K57" s="10" t="s">
        <v>57</v>
      </c>
      <c r="L57" s="10" t="s">
        <v>49</v>
      </c>
      <c r="M57" s="10" t="s">
        <v>50</v>
      </c>
      <c r="N57" s="1" t="s">
        <v>72</v>
      </c>
      <c r="O57" s="1" t="s">
        <v>51</v>
      </c>
      <c r="P57" s="1" t="s">
        <v>52</v>
      </c>
      <c r="Q57" s="1" t="s">
        <v>53</v>
      </c>
      <c r="S57" s="1" t="s">
        <v>38</v>
      </c>
      <c r="T57" s="10" t="s">
        <v>56</v>
      </c>
      <c r="U57" s="10" t="s">
        <v>57</v>
      </c>
      <c r="V57" s="10" t="s">
        <v>49</v>
      </c>
      <c r="W57" s="10" t="s">
        <v>50</v>
      </c>
      <c r="X57" s="1" t="s">
        <v>72</v>
      </c>
      <c r="Y57" s="1" t="s">
        <v>51</v>
      </c>
      <c r="Z57" s="1" t="s">
        <v>52</v>
      </c>
      <c r="AA57" s="1" t="s">
        <v>53</v>
      </c>
      <c r="AC57" s="1" t="s">
        <v>38</v>
      </c>
      <c r="AD57" s="10" t="s">
        <v>56</v>
      </c>
      <c r="AE57" s="10" t="s">
        <v>57</v>
      </c>
      <c r="AF57" s="10" t="s">
        <v>49</v>
      </c>
      <c r="AG57" s="10" t="s">
        <v>50</v>
      </c>
      <c r="AH57" s="1" t="s">
        <v>72</v>
      </c>
      <c r="AI57" s="1" t="s">
        <v>51</v>
      </c>
      <c r="AJ57" s="1" t="s">
        <v>52</v>
      </c>
      <c r="AK57" s="1" t="s">
        <v>53</v>
      </c>
    </row>
    <row r="58" spans="1:37" ht="16.5" thickTop="1" thickBot="1" x14ac:dyDescent="0.3">
      <c r="A58" s="11" t="s">
        <v>43</v>
      </c>
      <c r="B58" s="15"/>
      <c r="C58" s="15"/>
      <c r="D58" s="15"/>
      <c r="E58" s="15"/>
      <c r="F58" s="15"/>
      <c r="G58" s="15">
        <f>NPV($B$6,G59:G68)</f>
        <v>93.932970499517083</v>
      </c>
      <c r="I58" s="11" t="s">
        <v>43</v>
      </c>
      <c r="J58" s="15"/>
      <c r="K58" s="15"/>
      <c r="L58" s="15"/>
      <c r="M58" s="15"/>
      <c r="N58" s="15"/>
      <c r="O58" s="15"/>
      <c r="P58" s="15"/>
      <c r="Q58" s="15">
        <f>NPV($B$6,Q59:Q68)</f>
        <v>137.15939372159528</v>
      </c>
      <c r="S58" s="11" t="s">
        <v>43</v>
      </c>
      <c r="T58" s="15"/>
      <c r="U58" s="15"/>
      <c r="V58" s="15"/>
      <c r="W58" s="15"/>
      <c r="X58" s="15"/>
      <c r="Y58" s="15"/>
      <c r="Z58" s="15"/>
      <c r="AA58" s="15">
        <f>NPV($B$6,AA59:AA68)</f>
        <v>90.748816142094171</v>
      </c>
      <c r="AC58" s="11" t="s">
        <v>43</v>
      </c>
      <c r="AD58" s="15"/>
      <c r="AE58" s="15"/>
      <c r="AF58" s="15"/>
      <c r="AG58" s="15"/>
      <c r="AH58" s="15"/>
      <c r="AI58" s="15"/>
      <c r="AJ58" s="15"/>
      <c r="AK58" s="15">
        <f>NPV($B$6,AK59:AK68)</f>
        <v>280.95367819041417</v>
      </c>
    </row>
    <row r="59" spans="1:37" ht="16.5" thickTop="1" thickBot="1" x14ac:dyDescent="0.3">
      <c r="A59" s="11">
        <v>2020</v>
      </c>
      <c r="B59" s="17">
        <f>SUMIF(Inputs!$D$36:$D$40,'Option 2'!$A59,Inputs!E$36:E$40)</f>
        <v>0</v>
      </c>
      <c r="C59" s="16">
        <f>SUMIF(Inputs!$D$36:$D$40,'Option 2'!$A59,Inputs!F$36:F$40)*$C$6</f>
        <v>0</v>
      </c>
      <c r="D59" s="16">
        <f>-PMT($B$6,Inputs!$C$3,C59,0,1)</f>
        <v>0</v>
      </c>
      <c r="E59" s="16">
        <f>Inputs!$C$4*D59</f>
        <v>0</v>
      </c>
      <c r="F59" s="16">
        <f>-PV($B$6,Inputs!$C$3-($A$22-$A59+1),D59+E59,0,1)</f>
        <v>0</v>
      </c>
      <c r="G59" s="16">
        <f>E59+D59</f>
        <v>0</v>
      </c>
      <c r="I59" s="11">
        <v>2020</v>
      </c>
      <c r="J59" s="17">
        <f>J44</f>
        <v>0</v>
      </c>
      <c r="K59" s="17">
        <f t="shared" ref="K59:N59" si="43">K44</f>
        <v>0</v>
      </c>
      <c r="L59" s="16">
        <f t="shared" si="43"/>
        <v>0</v>
      </c>
      <c r="M59" s="16">
        <f t="shared" si="43"/>
        <v>0</v>
      </c>
      <c r="N59" s="16">
        <f t="shared" si="43"/>
        <v>0</v>
      </c>
      <c r="O59" s="16">
        <f>L59+M59+N59</f>
        <v>0</v>
      </c>
      <c r="P59" s="16">
        <f>-PV($B$6,Inputs!$C$3-($A$22-$A59+1), AVERAGE('Option 2'!$O$65:$O$67)*$B59/$B$53,0,1)</f>
        <v>0</v>
      </c>
      <c r="Q59" s="16">
        <f>O59</f>
        <v>0</v>
      </c>
      <c r="S59" s="11">
        <v>2020</v>
      </c>
      <c r="T59" s="17">
        <f>T44</f>
        <v>0</v>
      </c>
      <c r="U59" s="17">
        <f t="shared" ref="U59:X59" si="44">U44</f>
        <v>0</v>
      </c>
      <c r="V59" s="16">
        <f t="shared" si="44"/>
        <v>0</v>
      </c>
      <c r="W59" s="16">
        <f t="shared" si="44"/>
        <v>0</v>
      </c>
      <c r="X59" s="16">
        <f t="shared" si="44"/>
        <v>0</v>
      </c>
      <c r="Y59" s="16">
        <f>V59+W59+X59</f>
        <v>0</v>
      </c>
      <c r="Z59" s="16">
        <f>-PV($B$6,Inputs!$C$3-($A$22-$A59+1), AVERAGE('Option 2'!$Y$65:$Y$67)*$B59/$B$53,0,1)</f>
        <v>0</v>
      </c>
      <c r="AA59" s="16">
        <f>Y59</f>
        <v>0</v>
      </c>
      <c r="AC59" s="11">
        <v>2020</v>
      </c>
      <c r="AD59" s="17">
        <f>AD44</f>
        <v>0</v>
      </c>
      <c r="AE59" s="17">
        <f t="shared" ref="AE59:AH59" si="45">AE44</f>
        <v>0</v>
      </c>
      <c r="AF59" s="16">
        <f t="shared" si="45"/>
        <v>0</v>
      </c>
      <c r="AG59" s="16">
        <f t="shared" si="45"/>
        <v>0</v>
      </c>
      <c r="AH59" s="16">
        <f t="shared" si="45"/>
        <v>0</v>
      </c>
      <c r="AI59" s="16">
        <f>AF59+AG59+AH59</f>
        <v>0</v>
      </c>
      <c r="AJ59" s="16">
        <f>-PV($B$6,Inputs!$C$3-($A$22-$A59+1), AVERAGE('Option 2'!$AI$65:$AI$67)*$B59/$B$53,0,1)</f>
        <v>0</v>
      </c>
      <c r="AK59" s="16">
        <f>AI59</f>
        <v>0</v>
      </c>
    </row>
    <row r="60" spans="1:37" ht="16.5" thickTop="1" thickBot="1" x14ac:dyDescent="0.3">
      <c r="A60" s="11">
        <v>2021</v>
      </c>
      <c r="B60" s="17">
        <f>SUMIF(Inputs!$D$36:$D$40,'Option 2'!$A60,Inputs!E$36:E$40)</f>
        <v>100</v>
      </c>
      <c r="C60" s="16">
        <f>SUMIF(Inputs!$D$36:$D$40,'Option 2'!$A60,Inputs!F$36:F$40)*$C$6</f>
        <v>8.32</v>
      </c>
      <c r="D60" s="16">
        <f>-PMT($B$6,Inputs!$C$3,C60,0,1)</f>
        <v>0.57022541848791786</v>
      </c>
      <c r="E60" s="16">
        <f>Inputs!$C$4*D60</f>
        <v>1.1404508369758357E-2</v>
      </c>
      <c r="F60" s="16">
        <f>-PV($B$6,Inputs!$C$3-($A$22-$A60+1),D60+E60,0,1)</f>
        <v>7.4239689516455067</v>
      </c>
      <c r="G60" s="16">
        <f>D60+E60+G59</f>
        <v>0.58162992685767623</v>
      </c>
      <c r="I60" s="11">
        <v>2021</v>
      </c>
      <c r="J60" s="17">
        <f t="shared" ref="J60:N60" si="46">J45</f>
        <v>58</v>
      </c>
      <c r="K60" s="17">
        <f t="shared" si="46"/>
        <v>9</v>
      </c>
      <c r="L60" s="16">
        <f t="shared" si="46"/>
        <v>0.84078725137157462</v>
      </c>
      <c r="M60" s="16">
        <f t="shared" si="46"/>
        <v>4.7245529299886811E-2</v>
      </c>
      <c r="N60" s="16">
        <f t="shared" si="46"/>
        <v>0</v>
      </c>
      <c r="O60" s="16">
        <f t="shared" ref="O60:O67" si="47">L60+M60+N60</f>
        <v>0.88803278067146141</v>
      </c>
      <c r="P60" s="16">
        <f>-PV($B$6,Inputs!$C$3-($A$22-$A60+1), AVERAGE('Option 2'!$O$65:$O$67)*$B60/$B$53,0,1)</f>
        <v>31.010460912536075</v>
      </c>
      <c r="Q60" s="16">
        <f t="shared" ref="Q60:Q67" si="48">O60</f>
        <v>0.88803278067146141</v>
      </c>
      <c r="S60" s="11">
        <v>2021</v>
      </c>
      <c r="T60" s="17">
        <f t="shared" ref="T60:X67" si="49">T45</f>
        <v>51</v>
      </c>
      <c r="U60" s="17">
        <f t="shared" si="49"/>
        <v>8</v>
      </c>
      <c r="V60" s="16">
        <f t="shared" si="49"/>
        <v>0.73204675730030633</v>
      </c>
      <c r="W60" s="16">
        <f t="shared" si="49"/>
        <v>4.1080968451841039E-2</v>
      </c>
      <c r="X60" s="16">
        <f t="shared" si="49"/>
        <v>0</v>
      </c>
      <c r="Y60" s="16">
        <f t="shared" ref="Y60:Y67" si="50">V60+W60+X60</f>
        <v>0.77312772575214739</v>
      </c>
      <c r="Z60" s="16">
        <f>-PV($B$6,Inputs!$C$3-($A$22-$A60+1), AVERAGE('Option 2'!$Y$65:$Y$67)*$B60/$B$53,0,1)</f>
        <v>19.536186760751459</v>
      </c>
      <c r="AA60" s="16">
        <f t="shared" ref="AA60:AA67" si="51">Y60</f>
        <v>0.77312772575214739</v>
      </c>
      <c r="AC60" s="11">
        <v>2021</v>
      </c>
      <c r="AD60" s="17">
        <f t="shared" ref="AD60:AH67" si="52">AD45</f>
        <v>59</v>
      </c>
      <c r="AE60" s="17">
        <f t="shared" si="52"/>
        <v>8</v>
      </c>
      <c r="AF60" s="16">
        <f t="shared" si="52"/>
        <v>0.75139101523257368</v>
      </c>
      <c r="AG60" s="16">
        <f t="shared" si="52"/>
        <v>4.2687627270174895E-2</v>
      </c>
      <c r="AH60" s="16">
        <f t="shared" si="52"/>
        <v>0</v>
      </c>
      <c r="AI60" s="16">
        <f t="shared" ref="AI60:AI67" si="53">AF60+AG60+AH60</f>
        <v>0.79407864250274862</v>
      </c>
      <c r="AJ60" s="16">
        <f>-PV($B$6,Inputs!$C$3-($A$22-$A60+1), AVERAGE('Option 2'!$AI$65:$AI$67)*$B60/$B$53,0,1)</f>
        <v>64.394267660283063</v>
      </c>
      <c r="AK60" s="16">
        <f t="shared" ref="AK60:AK67" si="54">AI60</f>
        <v>0.79407864250274862</v>
      </c>
    </row>
    <row r="61" spans="1:37" ht="16.5" thickTop="1" thickBot="1" x14ac:dyDescent="0.3">
      <c r="A61" s="11">
        <v>2022</v>
      </c>
      <c r="B61" s="17">
        <f>SUMIF(Inputs!$D$36:$D$40,'Option 2'!$A61,Inputs!E$36:E$40)</f>
        <v>200</v>
      </c>
      <c r="C61" s="16">
        <f>SUMIF(Inputs!$D$36:$D$40,'Option 2'!$A61,Inputs!F$36:F$40)*$C$6</f>
        <v>85.410000000000011</v>
      </c>
      <c r="D61" s="16">
        <f>-PMT($B$6,Inputs!$C$3,C61,0,1)</f>
        <v>5.8537203116650316</v>
      </c>
      <c r="E61" s="16">
        <f>Inputs!$C$4*D61</f>
        <v>0.11707440623330063</v>
      </c>
      <c r="F61" s="16">
        <f>-PV($B$6,Inputs!$C$3-($A$22-$A61+1),D61+E61,0,1)</f>
        <v>77.86860723604542</v>
      </c>
      <c r="G61" s="16">
        <f t="shared" ref="G61:G67" si="55">D61+E61+G60</f>
        <v>6.5524246447560088</v>
      </c>
      <c r="I61" s="11">
        <v>2022</v>
      </c>
      <c r="J61" s="17">
        <f t="shared" ref="J61:N61" si="56">J46</f>
        <v>194</v>
      </c>
      <c r="K61" s="17">
        <f t="shared" si="56"/>
        <v>26</v>
      </c>
      <c r="L61" s="16">
        <f t="shared" si="56"/>
        <v>2.8512819663292941</v>
      </c>
      <c r="M61" s="16">
        <f t="shared" si="56"/>
        <v>0.14354886106530412</v>
      </c>
      <c r="N61" s="16">
        <f t="shared" si="56"/>
        <v>4.2381191848874478</v>
      </c>
      <c r="O61" s="16">
        <f t="shared" si="47"/>
        <v>7.2329500122820463</v>
      </c>
      <c r="P61" s="16">
        <f>-PV($B$6,Inputs!$C$3-($A$22-$A61+1), AVERAGE('Option 2'!$O$65:$O$67)*$B61/$B$53,0,1)</f>
        <v>63.369325037624129</v>
      </c>
      <c r="Q61" s="16">
        <f t="shared" si="48"/>
        <v>7.2329500122820463</v>
      </c>
      <c r="S61" s="11">
        <v>2022</v>
      </c>
      <c r="T61" s="17">
        <f t="shared" si="49"/>
        <v>211</v>
      </c>
      <c r="U61" s="17">
        <f t="shared" si="49"/>
        <v>28</v>
      </c>
      <c r="V61" s="16">
        <f t="shared" si="49"/>
        <v>3.1592886052478351</v>
      </c>
      <c r="W61" s="16">
        <f t="shared" si="49"/>
        <v>0.15615054484234786</v>
      </c>
      <c r="X61" s="16">
        <f t="shared" si="49"/>
        <v>3.8349986208861591</v>
      </c>
      <c r="Y61" s="16">
        <f t="shared" si="50"/>
        <v>7.1504377709763425</v>
      </c>
      <c r="Z61" s="16">
        <f>-PV($B$6,Inputs!$C$3-($A$22-$A61+1), AVERAGE('Option 2'!$Y$65:$Y$67)*$B61/$B$53,0,1)</f>
        <v>39.921849995377691</v>
      </c>
      <c r="AA61" s="16">
        <f t="shared" si="51"/>
        <v>7.1504377709763425</v>
      </c>
      <c r="AC61" s="11">
        <v>2022</v>
      </c>
      <c r="AD61" s="17">
        <f t="shared" si="52"/>
        <v>296</v>
      </c>
      <c r="AE61" s="17">
        <f t="shared" si="52"/>
        <v>41</v>
      </c>
      <c r="AF61" s="16">
        <f t="shared" si="52"/>
        <v>4.1990351705385116</v>
      </c>
      <c r="AG61" s="16">
        <f t="shared" si="52"/>
        <v>0.21303213074742836</v>
      </c>
      <c r="AH61" s="16">
        <f t="shared" si="52"/>
        <v>5.0561907233128531</v>
      </c>
      <c r="AI61" s="16">
        <f t="shared" si="53"/>
        <v>9.4682580245987928</v>
      </c>
      <c r="AJ61" s="16">
        <f>-PV($B$6,Inputs!$C$3-($A$22-$A61+1), AVERAGE('Option 2'!$AI$65:$AI$67)*$B61/$B$53,0,1)</f>
        <v>131.58854005535406</v>
      </c>
      <c r="AK61" s="16">
        <f t="shared" si="54"/>
        <v>9.4682580245987928</v>
      </c>
    </row>
    <row r="62" spans="1:37" ht="16.5" thickTop="1" thickBot="1" x14ac:dyDescent="0.3">
      <c r="A62" s="11">
        <v>2023</v>
      </c>
      <c r="B62" s="17">
        <f>SUMIF(Inputs!$D$36:$D$40,'Option 2'!$A62,Inputs!E$36:E$40)</f>
        <v>200</v>
      </c>
      <c r="C62" s="16">
        <f>SUMIF(Inputs!$D$36:$D$40,'Option 2'!$A62,Inputs!F$36:F$40)*$C$6</f>
        <v>16.38</v>
      </c>
      <c r="D62" s="16">
        <f>-PMT($B$6,Inputs!$C$3,C62,0,1)</f>
        <v>1.1226312926480879</v>
      </c>
      <c r="E62" s="16">
        <f>Inputs!$C$4*D62</f>
        <v>2.2452625852961757E-2</v>
      </c>
      <c r="F62" s="16">
        <f>-PV($B$6,Inputs!$C$3-($A$22-$A62+1),D62+E62,0,1)</f>
        <v>15.233485331070648</v>
      </c>
      <c r="G62" s="16">
        <f t="shared" si="55"/>
        <v>7.6975085632570588</v>
      </c>
      <c r="I62" s="11">
        <v>2023</v>
      </c>
      <c r="J62" s="17">
        <f t="shared" ref="J62:N62" si="57">J47</f>
        <v>282</v>
      </c>
      <c r="K62" s="17">
        <f t="shared" si="57"/>
        <v>39</v>
      </c>
      <c r="L62" s="16">
        <f t="shared" si="57"/>
        <v>4.2290088445845813</v>
      </c>
      <c r="M62" s="16">
        <f t="shared" si="57"/>
        <v>0.2186617566043248</v>
      </c>
      <c r="N62" s="16">
        <f t="shared" si="57"/>
        <v>5.3476464110888431</v>
      </c>
      <c r="O62" s="16">
        <f t="shared" si="47"/>
        <v>9.7953170122777493</v>
      </c>
      <c r="P62" s="16">
        <f>-PV($B$6,Inputs!$C$3-($A$22-$A62+1), AVERAGE('Option 2'!$O$65:$O$67)*$B62/$B$53,0,1)</f>
        <v>64.641403540031632</v>
      </c>
      <c r="Q62" s="16">
        <f t="shared" si="48"/>
        <v>9.7953170122777493</v>
      </c>
      <c r="S62" s="11">
        <v>2023</v>
      </c>
      <c r="T62" s="17">
        <f t="shared" si="49"/>
        <v>241</v>
      </c>
      <c r="U62" s="17">
        <f t="shared" si="49"/>
        <v>33</v>
      </c>
      <c r="V62" s="16">
        <f t="shared" si="49"/>
        <v>3.6632732562064261</v>
      </c>
      <c r="W62" s="16">
        <f t="shared" si="49"/>
        <v>0.18582089285466669</v>
      </c>
      <c r="X62" s="16">
        <f t="shared" si="49"/>
        <v>0.95014403778167988</v>
      </c>
      <c r="Y62" s="16">
        <f t="shared" si="50"/>
        <v>4.7992381868427731</v>
      </c>
      <c r="Z62" s="16">
        <f>-PV($B$6,Inputs!$C$3-($A$22-$A62+1), AVERAGE('Option 2'!$Y$65:$Y$67)*$B62/$B$53,0,1)</f>
        <v>40.723242895259546</v>
      </c>
      <c r="AA62" s="16">
        <f t="shared" si="51"/>
        <v>4.7992381868427731</v>
      </c>
      <c r="AC62" s="11">
        <v>2023</v>
      </c>
      <c r="AD62" s="17">
        <f t="shared" si="52"/>
        <v>688</v>
      </c>
      <c r="AE62" s="17">
        <f t="shared" si="52"/>
        <v>94</v>
      </c>
      <c r="AF62" s="16">
        <f t="shared" si="52"/>
        <v>9.7696170602003001</v>
      </c>
      <c r="AG62" s="16">
        <f t="shared" si="52"/>
        <v>0.50077981519228743</v>
      </c>
      <c r="AH62" s="16">
        <f t="shared" si="52"/>
        <v>3.7069201317100515</v>
      </c>
      <c r="AI62" s="16">
        <f t="shared" si="53"/>
        <v>13.977317007102638</v>
      </c>
      <c r="AJ62" s="16">
        <f>-PV($B$6,Inputs!$C$3-($A$22-$A62+1), AVERAGE('Option 2'!$AI$65:$AI$67)*$B62/$B$53,0,1)</f>
        <v>134.23005395609741</v>
      </c>
      <c r="AK62" s="16">
        <f t="shared" si="54"/>
        <v>13.977317007102638</v>
      </c>
    </row>
    <row r="63" spans="1:37" ht="16.5" thickTop="1" thickBot="1" x14ac:dyDescent="0.3">
      <c r="A63" s="11">
        <v>2024</v>
      </c>
      <c r="B63" s="17">
        <f>SUMIF(Inputs!$D$36:$D$40,'Option 2'!$A63,Inputs!E$36:E$40)</f>
        <v>0</v>
      </c>
      <c r="C63" s="16">
        <f>SUMIF(Inputs!$D$36:$D$40,'Option 2'!$A63,Inputs!F$36:F$40)*$C$6</f>
        <v>0</v>
      </c>
      <c r="D63" s="16">
        <f>-PMT($B$6,Inputs!$C$3,C63,0,1)</f>
        <v>0</v>
      </c>
      <c r="E63" s="16">
        <f>Inputs!$C$4*D63</f>
        <v>0</v>
      </c>
      <c r="F63" s="16">
        <f>-PV($B$6,Inputs!$C$3-($A$22-$A63+1),D63+E63,0,1)</f>
        <v>0</v>
      </c>
      <c r="G63" s="16">
        <f t="shared" si="55"/>
        <v>7.6975085632570588</v>
      </c>
      <c r="I63" s="11">
        <v>2024</v>
      </c>
      <c r="J63" s="17">
        <f t="shared" ref="J63:N63" si="58">J48</f>
        <v>404</v>
      </c>
      <c r="K63" s="17">
        <f t="shared" si="58"/>
        <v>57</v>
      </c>
      <c r="L63" s="16">
        <f t="shared" si="58"/>
        <v>6.1557718996248241</v>
      </c>
      <c r="M63" s="16">
        <f t="shared" si="58"/>
        <v>0.31791454898929239</v>
      </c>
      <c r="N63" s="16">
        <f t="shared" si="58"/>
        <v>-1.0685221119476118</v>
      </c>
      <c r="O63" s="16">
        <f t="shared" si="47"/>
        <v>5.4051643366665045</v>
      </c>
      <c r="P63" s="16">
        <f>-PV($B$6,Inputs!$C$3-($A$22-$A63+1), AVERAGE('Option 2'!$O$65:$O$67)*$B63/$B$53,0,1)</f>
        <v>0</v>
      </c>
      <c r="Q63" s="16">
        <f t="shared" si="48"/>
        <v>5.4051643366665045</v>
      </c>
      <c r="S63" s="11">
        <v>2024</v>
      </c>
      <c r="T63" s="17">
        <f t="shared" si="49"/>
        <v>356</v>
      </c>
      <c r="U63" s="17">
        <f t="shared" si="49"/>
        <v>47</v>
      </c>
      <c r="V63" s="16">
        <f t="shared" si="49"/>
        <v>5.4451365331869193</v>
      </c>
      <c r="W63" s="16">
        <f t="shared" si="49"/>
        <v>0.27607925362192298</v>
      </c>
      <c r="X63" s="16">
        <f t="shared" si="49"/>
        <v>1.1740875366065651E-2</v>
      </c>
      <c r="Y63" s="16">
        <f t="shared" si="50"/>
        <v>5.7329566621749075</v>
      </c>
      <c r="Z63" s="16">
        <f>-PV($B$6,Inputs!$C$3-($A$22-$A63+1), AVERAGE('Option 2'!$Y$65:$Y$67)*$B63/$B$53,0,1)</f>
        <v>0</v>
      </c>
      <c r="AA63" s="16">
        <f t="shared" si="51"/>
        <v>5.7329566621749075</v>
      </c>
      <c r="AC63" s="11">
        <v>2024</v>
      </c>
      <c r="AD63" s="17">
        <f t="shared" si="52"/>
        <v>1023</v>
      </c>
      <c r="AE63" s="17">
        <f t="shared" si="52"/>
        <v>139</v>
      </c>
      <c r="AF63" s="16">
        <f t="shared" si="52"/>
        <v>15.017821887404935</v>
      </c>
      <c r="AG63" s="16">
        <f t="shared" si="52"/>
        <v>0.75415055027755395</v>
      </c>
      <c r="AH63" s="16">
        <f t="shared" si="52"/>
        <v>3.8974951585687556</v>
      </c>
      <c r="AI63" s="16">
        <f t="shared" si="53"/>
        <v>19.669467596251245</v>
      </c>
      <c r="AJ63" s="16">
        <f>-PV($B$6,Inputs!$C$3-($A$22-$A63+1), AVERAGE('Option 2'!$AI$65:$AI$67)*$B63/$B$53,0,1)</f>
        <v>0</v>
      </c>
      <c r="AK63" s="16">
        <f t="shared" si="54"/>
        <v>19.669467596251245</v>
      </c>
    </row>
    <row r="64" spans="1:37" ht="16.5" thickTop="1" thickBot="1" x14ac:dyDescent="0.3">
      <c r="A64" s="11">
        <v>2025</v>
      </c>
      <c r="B64" s="17">
        <f>SUMIF(Inputs!$D$36:$D$40,'Option 2'!$A64,Inputs!E$36:E$40)</f>
        <v>0</v>
      </c>
      <c r="C64" s="16">
        <f>SUMIF(Inputs!$D$36:$D$40,'Option 2'!$A64,Inputs!F$36:F$40)*$C$6</f>
        <v>0</v>
      </c>
      <c r="D64" s="16">
        <f>-PMT($B$6,Inputs!$C$3,C64,0,1)</f>
        <v>0</v>
      </c>
      <c r="E64" s="16">
        <f>Inputs!$C$4*D64</f>
        <v>0</v>
      </c>
      <c r="F64" s="16">
        <f>-PV($B$6,Inputs!$C$3-($A$22-$A64+1),D64+E64,0,1)</f>
        <v>0</v>
      </c>
      <c r="G64" s="16">
        <f t="shared" si="55"/>
        <v>7.6975085632570588</v>
      </c>
      <c r="I64" s="11">
        <v>2025</v>
      </c>
      <c r="J64" s="17">
        <f t="shared" ref="J64:N64" si="59">J49</f>
        <v>524</v>
      </c>
      <c r="K64" s="17">
        <f t="shared" si="59"/>
        <v>70</v>
      </c>
      <c r="L64" s="16">
        <f t="shared" si="59"/>
        <v>8.0338878494238415</v>
      </c>
      <c r="M64" s="16">
        <f t="shared" si="59"/>
        <v>0.39303471393151823</v>
      </c>
      <c r="N64" s="16">
        <f t="shared" si="59"/>
        <v>1.3679111032502242</v>
      </c>
      <c r="O64" s="16">
        <f t="shared" si="47"/>
        <v>9.7948336666055837</v>
      </c>
      <c r="P64" s="16">
        <f>-PV($B$6,Inputs!$C$3-($A$22-$A64+1), AVERAGE('Option 2'!$O$65:$O$67)*$B64/$B$53,0,1)</f>
        <v>0</v>
      </c>
      <c r="Q64" s="16">
        <f t="shared" si="48"/>
        <v>9.7948336666055837</v>
      </c>
      <c r="S64" s="11">
        <v>2025</v>
      </c>
      <c r="T64" s="17">
        <f t="shared" si="49"/>
        <v>492</v>
      </c>
      <c r="U64" s="17">
        <f t="shared" si="49"/>
        <v>63</v>
      </c>
      <c r="V64" s="16">
        <f t="shared" si="49"/>
        <v>7.5811626541259773</v>
      </c>
      <c r="W64" s="16">
        <f t="shared" si="49"/>
        <v>0.36112362676450693</v>
      </c>
      <c r="X64" s="16">
        <f t="shared" si="49"/>
        <v>-2.9215071979508737E-2</v>
      </c>
      <c r="Y64" s="16">
        <f t="shared" si="50"/>
        <v>7.913071208910976</v>
      </c>
      <c r="Z64" s="16">
        <f>-PV($B$6,Inputs!$C$3-($A$22-$A64+1), AVERAGE('Option 2'!$Y$65:$Y$67)*$B64/$B$53,0,1)</f>
        <v>0</v>
      </c>
      <c r="AA64" s="16">
        <f t="shared" si="51"/>
        <v>7.913071208910976</v>
      </c>
      <c r="AC64" s="11">
        <v>2025</v>
      </c>
      <c r="AD64" s="17">
        <f t="shared" si="52"/>
        <v>1220</v>
      </c>
      <c r="AE64" s="17">
        <f t="shared" si="52"/>
        <v>162</v>
      </c>
      <c r="AF64" s="16">
        <f t="shared" si="52"/>
        <v>18.128581659385336</v>
      </c>
      <c r="AG64" s="16">
        <f t="shared" si="52"/>
        <v>0.87845973320916126</v>
      </c>
      <c r="AH64" s="16">
        <f t="shared" si="52"/>
        <v>1.8745339989853891</v>
      </c>
      <c r="AI64" s="16">
        <f t="shared" si="53"/>
        <v>20.881575391579887</v>
      </c>
      <c r="AJ64" s="16">
        <f>-PV($B$6,Inputs!$C$3-($A$22-$A64+1), AVERAGE('Option 2'!$AI$65:$AI$67)*$B64/$B$53,0,1)</f>
        <v>0</v>
      </c>
      <c r="AK64" s="16">
        <f t="shared" si="54"/>
        <v>20.881575391579887</v>
      </c>
    </row>
    <row r="65" spans="1:37" ht="16.5" thickTop="1" thickBot="1" x14ac:dyDescent="0.3">
      <c r="A65" s="11">
        <v>2026</v>
      </c>
      <c r="B65" s="17">
        <f>SUMIF(Inputs!$D$36:$D$40,'Option 2'!$A65,Inputs!E$36:E$40)</f>
        <v>0</v>
      </c>
      <c r="C65" s="16">
        <f>SUMIF(Inputs!$D$36:$D$40,'Option 2'!$A65,Inputs!F$36:F$40)*$C$6</f>
        <v>0</v>
      </c>
      <c r="D65" s="16">
        <f>-PMT($B$6,Inputs!$C$3,C65,0,1)</f>
        <v>0</v>
      </c>
      <c r="E65" s="16">
        <f>Inputs!$C$4*D65</f>
        <v>0</v>
      </c>
      <c r="F65" s="16">
        <f>-PV($B$6,Inputs!$C$3-($A$22-$A65+1),D65+E65,0,1)</f>
        <v>0</v>
      </c>
      <c r="G65" s="16">
        <f t="shared" si="55"/>
        <v>7.6975085632570588</v>
      </c>
      <c r="I65" s="11">
        <v>2026</v>
      </c>
      <c r="J65" s="17">
        <f t="shared" ref="J65:N65" si="60">J50</f>
        <v>626</v>
      </c>
      <c r="K65" s="17">
        <f t="shared" si="60"/>
        <v>84</v>
      </c>
      <c r="L65" s="16">
        <f t="shared" si="60"/>
        <v>9.8844518195505362</v>
      </c>
      <c r="M65" s="16">
        <f t="shared" si="60"/>
        <v>0.4901656962164519</v>
      </c>
      <c r="N65" s="16">
        <f t="shared" si="60"/>
        <v>0.49164580115871781</v>
      </c>
      <c r="O65" s="16">
        <f t="shared" si="47"/>
        <v>10.866263316925707</v>
      </c>
      <c r="P65" s="16">
        <f>-PV($B$6,Inputs!$C$3-($A$22-$A65+1), AVERAGE('Option 2'!$O$65:$O$67)*$B65/$B$53,0,1)</f>
        <v>0</v>
      </c>
      <c r="Q65" s="16">
        <f t="shared" si="48"/>
        <v>10.866263316925707</v>
      </c>
      <c r="S65" s="11">
        <v>2026</v>
      </c>
      <c r="T65" s="17">
        <f t="shared" si="49"/>
        <v>498</v>
      </c>
      <c r="U65" s="17">
        <f t="shared" si="49"/>
        <v>67</v>
      </c>
      <c r="V65" s="16">
        <f t="shared" si="49"/>
        <v>7.827329296643029</v>
      </c>
      <c r="W65" s="16">
        <f t="shared" si="49"/>
        <v>0.38240117603150198</v>
      </c>
      <c r="X65" s="16">
        <f t="shared" si="49"/>
        <v>-5.6586176066063337E-2</v>
      </c>
      <c r="Y65" s="16">
        <f t="shared" si="50"/>
        <v>8.1531442966084668</v>
      </c>
      <c r="Z65" s="16">
        <f>-PV($B$6,Inputs!$C$3-($A$22-$A65+1), AVERAGE('Option 2'!$Y$65:$Y$67)*$B65/$B$53,0,1)</f>
        <v>0</v>
      </c>
      <c r="AA65" s="16">
        <f t="shared" si="51"/>
        <v>8.1531442966084668</v>
      </c>
      <c r="AC65" s="11">
        <v>2026</v>
      </c>
      <c r="AD65" s="17">
        <f t="shared" si="52"/>
        <v>1484</v>
      </c>
      <c r="AE65" s="17">
        <f t="shared" si="52"/>
        <v>198</v>
      </c>
      <c r="AF65" s="16">
        <f t="shared" si="52"/>
        <v>22.011196808372642</v>
      </c>
      <c r="AG65" s="16">
        <f t="shared" si="52"/>
        <v>1.0723488767800886</v>
      </c>
      <c r="AH65" s="16">
        <f t="shared" si="52"/>
        <v>1.4558897368037764</v>
      </c>
      <c r="AI65" s="16">
        <f t="shared" si="53"/>
        <v>24.539435421956508</v>
      </c>
      <c r="AJ65" s="16">
        <f>-PV($B$6,Inputs!$C$3-($A$22-$A65+1), AVERAGE('Option 2'!$AI$65:$AI$67)*$B65/$B$53,0,1)</f>
        <v>0</v>
      </c>
      <c r="AK65" s="16">
        <f t="shared" si="54"/>
        <v>24.539435421956508</v>
      </c>
    </row>
    <row r="66" spans="1:37" ht="16.5" thickTop="1" thickBot="1" x14ac:dyDescent="0.3">
      <c r="A66" s="11">
        <v>2027</v>
      </c>
      <c r="B66" s="17">
        <f>SUMIF(Inputs!$D$36:$D$40,'Option 2'!$A66,Inputs!E$36:E$40)</f>
        <v>0</v>
      </c>
      <c r="C66" s="16">
        <f>SUMIF(Inputs!$D$36:$D$40,'Option 2'!$A66,Inputs!F$36:F$40)*$C$6</f>
        <v>0</v>
      </c>
      <c r="D66" s="16">
        <f>-PMT($B$6,Inputs!$C$3,C66,0,1)</f>
        <v>0</v>
      </c>
      <c r="E66" s="16">
        <f>Inputs!$C$4*D66</f>
        <v>0</v>
      </c>
      <c r="F66" s="16">
        <f>-PV($B$6,Inputs!$C$3-($A$22-$A66+1),D66+E66,0,1)</f>
        <v>0</v>
      </c>
      <c r="G66" s="16">
        <f t="shared" si="55"/>
        <v>7.6975085632570588</v>
      </c>
      <c r="I66" s="11">
        <v>2027</v>
      </c>
      <c r="J66" s="17">
        <f t="shared" ref="J66:N66" si="61">J51</f>
        <v>719</v>
      </c>
      <c r="K66" s="17">
        <f t="shared" si="61"/>
        <v>98</v>
      </c>
      <c r="L66" s="16">
        <f t="shared" si="61"/>
        <v>10.853952447023239</v>
      </c>
      <c r="M66" s="16">
        <f t="shared" si="61"/>
        <v>0.54184320609679493</v>
      </c>
      <c r="N66" s="16">
        <f t="shared" si="61"/>
        <v>0.7507903784083062</v>
      </c>
      <c r="O66" s="16">
        <f t="shared" si="47"/>
        <v>12.14658603152834</v>
      </c>
      <c r="P66" s="16">
        <f>-PV($B$6,Inputs!$C$3-($A$22-$A66+1), AVERAGE('Option 2'!$O$65:$O$67)*$B66/$B$53,0,1)</f>
        <v>0</v>
      </c>
      <c r="Q66" s="16">
        <f t="shared" si="48"/>
        <v>12.14658603152834</v>
      </c>
      <c r="S66" s="11">
        <v>2027</v>
      </c>
      <c r="T66" s="17">
        <f t="shared" si="49"/>
        <v>465</v>
      </c>
      <c r="U66" s="17">
        <f t="shared" si="49"/>
        <v>63</v>
      </c>
      <c r="V66" s="16">
        <f t="shared" si="49"/>
        <v>7.0433486675969643</v>
      </c>
      <c r="W66" s="16">
        <f t="shared" si="49"/>
        <v>0.34840029937354833</v>
      </c>
      <c r="X66" s="16">
        <f t="shared" si="49"/>
        <v>0.12707405198678653</v>
      </c>
      <c r="Y66" s="16">
        <f t="shared" si="50"/>
        <v>7.5188230189572991</v>
      </c>
      <c r="Z66" s="16">
        <f>-PV($B$6,Inputs!$C$3-($A$22-$A66+1), AVERAGE('Option 2'!$Y$65:$Y$67)*$B66/$B$53,0,1)</f>
        <v>0</v>
      </c>
      <c r="AA66" s="16">
        <f t="shared" si="51"/>
        <v>7.5188230189572991</v>
      </c>
      <c r="AC66" s="11">
        <v>2027</v>
      </c>
      <c r="AD66" s="17">
        <f t="shared" si="52"/>
        <v>1699</v>
      </c>
      <c r="AE66" s="17">
        <f t="shared" si="52"/>
        <v>228</v>
      </c>
      <c r="AF66" s="16">
        <f t="shared" si="52"/>
        <v>22.95009296565242</v>
      </c>
      <c r="AG66" s="16">
        <f t="shared" si="52"/>
        <v>1.1249823052775785</v>
      </c>
      <c r="AH66" s="16">
        <f t="shared" si="52"/>
        <v>-0.67468541936970583</v>
      </c>
      <c r="AI66" s="16">
        <f t="shared" si="53"/>
        <v>23.400389851560295</v>
      </c>
      <c r="AJ66" s="16">
        <f>-PV($B$6,Inputs!$C$3-($A$22-$A66+1), AVERAGE('Option 2'!$AI$65:$AI$67)*$B66/$B$53,0,1)</f>
        <v>0</v>
      </c>
      <c r="AK66" s="16">
        <f t="shared" si="54"/>
        <v>23.400389851560295</v>
      </c>
    </row>
    <row r="67" spans="1:37" ht="16.5" thickTop="1" thickBot="1" x14ac:dyDescent="0.3">
      <c r="A67" s="11">
        <v>2028</v>
      </c>
      <c r="B67" s="17">
        <f>SUMIF(Inputs!$D$36:$D$40,'Option 2'!$A67,Inputs!E$36:E$40)</f>
        <v>0</v>
      </c>
      <c r="C67" s="16">
        <f>SUMIF(Inputs!$D$36:$D$40,'Option 2'!$A67,Inputs!F$36:F$40)*$C$6</f>
        <v>0</v>
      </c>
      <c r="D67" s="16">
        <f>-PMT($B$6,Inputs!$C$3,C67,0,1)</f>
        <v>0</v>
      </c>
      <c r="E67" s="16">
        <f>Inputs!$C$4*D67</f>
        <v>0</v>
      </c>
      <c r="F67" s="16">
        <f>-PV($B$6,Inputs!$C$3-($A$22-$A67+1),D67+E67,0,1)</f>
        <v>0</v>
      </c>
      <c r="G67" s="16">
        <f t="shared" si="55"/>
        <v>7.6975085632570588</v>
      </c>
      <c r="I67" s="11">
        <v>2028</v>
      </c>
      <c r="J67" s="17">
        <f t="shared" ref="J67:N67" si="62">J52</f>
        <v>839</v>
      </c>
      <c r="K67" s="17">
        <f t="shared" si="62"/>
        <v>113</v>
      </c>
      <c r="L67" s="16">
        <f t="shared" si="62"/>
        <v>12.844262291271793</v>
      </c>
      <c r="M67" s="16">
        <f t="shared" si="62"/>
        <v>0.63257530374154336</v>
      </c>
      <c r="N67" s="16">
        <f t="shared" si="62"/>
        <v>-4.7026225476215586E-2</v>
      </c>
      <c r="O67" s="16">
        <f t="shared" si="47"/>
        <v>13.42981136953712</v>
      </c>
      <c r="P67" s="16">
        <f>-PV($B$6,Inputs!$C$3-($A$22-$A67+1), AVERAGE('Option 2'!$O$65:$O$67)*$B67/$B$53,0,1)</f>
        <v>0</v>
      </c>
      <c r="Q67" s="16">
        <f t="shared" si="48"/>
        <v>13.42981136953712</v>
      </c>
      <c r="S67" s="11">
        <v>2028</v>
      </c>
      <c r="T67" s="17">
        <f t="shared" si="49"/>
        <v>533</v>
      </c>
      <c r="U67" s="17">
        <f t="shared" si="49"/>
        <v>71</v>
      </c>
      <c r="V67" s="16">
        <f t="shared" si="49"/>
        <v>8.1749571555690768</v>
      </c>
      <c r="W67" s="16">
        <f t="shared" si="49"/>
        <v>0.39540655233096389</v>
      </c>
      <c r="X67" s="16">
        <f t="shared" si="49"/>
        <v>-1.2839290876349183</v>
      </c>
      <c r="Y67" s="16">
        <f t="shared" si="50"/>
        <v>7.2864346202651227</v>
      </c>
      <c r="Z67" s="16">
        <f>-PV($B$6,Inputs!$C$3-($A$22-$A67+1), AVERAGE('Option 2'!$Y$65:$Y$67)*$B67/$B$53,0,1)</f>
        <v>0</v>
      </c>
      <c r="AA67" s="16">
        <f t="shared" si="51"/>
        <v>7.2864346202651227</v>
      </c>
      <c r="AC67" s="11">
        <v>2028</v>
      </c>
      <c r="AD67" s="17">
        <f t="shared" si="52"/>
        <v>1885</v>
      </c>
      <c r="AE67" s="17">
        <f t="shared" si="52"/>
        <v>250</v>
      </c>
      <c r="AF67" s="16">
        <f t="shared" si="52"/>
        <v>25.556809666917076</v>
      </c>
      <c r="AG67" s="16">
        <f t="shared" si="52"/>
        <v>1.231591041695665</v>
      </c>
      <c r="AH67" s="16">
        <f t="shared" si="52"/>
        <v>0.9461877309070853</v>
      </c>
      <c r="AI67" s="16">
        <f t="shared" si="53"/>
        <v>27.734588439519825</v>
      </c>
      <c r="AJ67" s="16">
        <f>-PV($B$6,Inputs!$C$3-($A$22-$A67+1), AVERAGE('Option 2'!$AI$65:$AI$67)*$B67/$B$53,0,1)</f>
        <v>0</v>
      </c>
      <c r="AK67" s="16">
        <f t="shared" si="54"/>
        <v>27.734588439519825</v>
      </c>
    </row>
    <row r="68" spans="1:37" ht="16.5" thickTop="1" thickBot="1" x14ac:dyDescent="0.3">
      <c r="A68" s="11" t="s">
        <v>42</v>
      </c>
      <c r="B68" s="17">
        <f>SUM(B59:B67)</f>
        <v>500</v>
      </c>
      <c r="C68" s="16">
        <f>SUM(C59:C67)</f>
        <v>110.11000000000001</v>
      </c>
      <c r="D68" s="16">
        <f>SUM(D59:D67)</f>
        <v>7.5465770228010376</v>
      </c>
      <c r="E68" s="16">
        <f>SUM(E59:E67)</f>
        <v>0.15093154045602075</v>
      </c>
      <c r="F68" s="16">
        <f>SUM(F59:F67)</f>
        <v>100.52606151876158</v>
      </c>
      <c r="G68" s="16">
        <f>F68</f>
        <v>100.52606151876158</v>
      </c>
      <c r="I68" s="11" t="s">
        <v>42</v>
      </c>
      <c r="J68" s="17">
        <f t="shared" ref="J68:P68" si="63">SUM(J59:J67)</f>
        <v>3646</v>
      </c>
      <c r="K68" s="17">
        <f t="shared" si="63"/>
        <v>496</v>
      </c>
      <c r="L68" s="17">
        <f t="shared" si="63"/>
        <v>55.693404369179689</v>
      </c>
      <c r="M68" s="17">
        <f t="shared" si="63"/>
        <v>2.7849896159451166</v>
      </c>
      <c r="N68" s="17">
        <f t="shared" si="63"/>
        <v>11.080564541369711</v>
      </c>
      <c r="O68" s="17">
        <f t="shared" si="63"/>
        <v>69.558958526494521</v>
      </c>
      <c r="P68" s="16">
        <f t="shared" si="63"/>
        <v>159.02118949019183</v>
      </c>
      <c r="Q68" s="16">
        <f>P68</f>
        <v>159.02118949019183</v>
      </c>
      <c r="S68" s="11"/>
      <c r="T68" s="17">
        <f t="shared" ref="T68:Z68" si="64">SUM(T59:T67)</f>
        <v>2847</v>
      </c>
      <c r="U68" s="17">
        <f t="shared" si="64"/>
        <v>380</v>
      </c>
      <c r="V68" s="17">
        <f t="shared" si="64"/>
        <v>43.626542925876535</v>
      </c>
      <c r="W68" s="17">
        <f t="shared" si="64"/>
        <v>2.1464633142712999</v>
      </c>
      <c r="X68" s="17">
        <f t="shared" si="64"/>
        <v>3.554227250340201</v>
      </c>
      <c r="Y68" s="17">
        <f t="shared" si="64"/>
        <v>49.327233490488041</v>
      </c>
      <c r="Z68" s="16">
        <f t="shared" si="64"/>
        <v>100.18127965138869</v>
      </c>
      <c r="AA68" s="16">
        <f>Z68</f>
        <v>100.18127965138869</v>
      </c>
      <c r="AC68" s="11"/>
      <c r="AD68" s="17">
        <f t="shared" ref="AD68:AJ68" si="65">SUM(AD59:AD67)</f>
        <v>8354</v>
      </c>
      <c r="AE68" s="17">
        <f t="shared" si="65"/>
        <v>1120</v>
      </c>
      <c r="AF68" s="17">
        <f t="shared" si="65"/>
        <v>118.38454623370379</v>
      </c>
      <c r="AG68" s="17">
        <f t="shared" si="65"/>
        <v>5.8180320804499388</v>
      </c>
      <c r="AH68" s="17">
        <f t="shared" si="65"/>
        <v>16.262532060918204</v>
      </c>
      <c r="AI68" s="17">
        <f t="shared" si="65"/>
        <v>140.46511037507196</v>
      </c>
      <c r="AJ68" s="16">
        <f t="shared" si="65"/>
        <v>330.21286167173457</v>
      </c>
      <c r="AK68" s="16">
        <f>AJ68</f>
        <v>330.21286167173457</v>
      </c>
    </row>
    <row r="69" spans="1:37" ht="16.5" thickTop="1" thickBot="1" x14ac:dyDescent="0.3"/>
    <row r="70" spans="1:37" ht="46.5" customHeight="1" thickTop="1" thickBot="1" x14ac:dyDescent="0.3">
      <c r="A70" s="1" t="s">
        <v>55</v>
      </c>
    </row>
    <row r="71" spans="1:37" ht="31.5" thickTop="1" thickBot="1" x14ac:dyDescent="0.3">
      <c r="I71" s="1" t="s">
        <v>38</v>
      </c>
      <c r="J71" s="1" t="s">
        <v>12</v>
      </c>
      <c r="L71" s="14"/>
      <c r="M71" s="14"/>
      <c r="S71" s="1" t="s">
        <v>38</v>
      </c>
      <c r="T71" s="1" t="s">
        <v>39</v>
      </c>
      <c r="V71" s="14"/>
      <c r="W71" s="14"/>
      <c r="AC71" s="1" t="s">
        <v>38</v>
      </c>
      <c r="AD71" s="1" t="s">
        <v>40</v>
      </c>
      <c r="AF71" s="14"/>
      <c r="AG71" s="14"/>
    </row>
    <row r="72" spans="1:37" ht="64.5" customHeight="1" thickTop="1" thickBot="1" x14ac:dyDescent="0.3">
      <c r="A72" s="1" t="s">
        <v>41</v>
      </c>
      <c r="B72" s="1" t="s">
        <v>44</v>
      </c>
      <c r="C72" s="1" t="s">
        <v>45</v>
      </c>
      <c r="D72" s="1" t="s">
        <v>54</v>
      </c>
      <c r="E72" s="1" t="s">
        <v>46</v>
      </c>
      <c r="F72" s="1" t="s">
        <v>47</v>
      </c>
      <c r="G72" s="1" t="s">
        <v>48</v>
      </c>
      <c r="I72" s="1" t="s">
        <v>38</v>
      </c>
      <c r="J72" s="10" t="s">
        <v>56</v>
      </c>
      <c r="K72" s="10" t="s">
        <v>57</v>
      </c>
      <c r="L72" s="10" t="s">
        <v>49</v>
      </c>
      <c r="M72" s="10" t="s">
        <v>50</v>
      </c>
      <c r="N72" s="1" t="s">
        <v>72</v>
      </c>
      <c r="O72" s="1" t="s">
        <v>51</v>
      </c>
      <c r="P72" s="1" t="s">
        <v>52</v>
      </c>
      <c r="Q72" s="1" t="s">
        <v>53</v>
      </c>
      <c r="S72" s="1" t="s">
        <v>38</v>
      </c>
      <c r="T72" s="10" t="s">
        <v>56</v>
      </c>
      <c r="U72" s="10" t="s">
        <v>57</v>
      </c>
      <c r="V72" s="10" t="s">
        <v>49</v>
      </c>
      <c r="W72" s="10" t="s">
        <v>50</v>
      </c>
      <c r="X72" s="1" t="s">
        <v>72</v>
      </c>
      <c r="Y72" s="1" t="s">
        <v>51</v>
      </c>
      <c r="Z72" s="1" t="s">
        <v>52</v>
      </c>
      <c r="AA72" s="1" t="s">
        <v>53</v>
      </c>
      <c r="AC72" s="1" t="s">
        <v>38</v>
      </c>
      <c r="AD72" s="10" t="s">
        <v>56</v>
      </c>
      <c r="AE72" s="10" t="s">
        <v>57</v>
      </c>
      <c r="AF72" s="10" t="s">
        <v>49</v>
      </c>
      <c r="AG72" s="10" t="s">
        <v>50</v>
      </c>
      <c r="AH72" s="1" t="s">
        <v>72</v>
      </c>
      <c r="AI72" s="1" t="s">
        <v>51</v>
      </c>
      <c r="AJ72" s="1" t="s">
        <v>52</v>
      </c>
      <c r="AK72" s="1" t="s">
        <v>53</v>
      </c>
    </row>
    <row r="73" spans="1:37" ht="16.5" thickTop="1" thickBot="1" x14ac:dyDescent="0.3">
      <c r="A73" s="11" t="s">
        <v>43</v>
      </c>
      <c r="B73" s="15"/>
      <c r="C73" s="15"/>
      <c r="D73" s="15"/>
      <c r="E73" s="15"/>
      <c r="F73" s="15"/>
      <c r="G73" s="15">
        <f>NPV($B$7,G74:G83)</f>
        <v>50.579291807432263</v>
      </c>
      <c r="I73" s="11" t="s">
        <v>43</v>
      </c>
      <c r="J73" s="15"/>
      <c r="K73" s="15"/>
      <c r="L73" s="15"/>
      <c r="M73" s="15"/>
      <c r="N73" s="15"/>
      <c r="O73" s="15"/>
      <c r="P73" s="15"/>
      <c r="Q73" s="15">
        <f>NPV($B$7,Q74:Q83)</f>
        <v>137.15939372159528</v>
      </c>
      <c r="S73" s="11" t="s">
        <v>43</v>
      </c>
      <c r="T73" s="15"/>
      <c r="U73" s="15"/>
      <c r="V73" s="15"/>
      <c r="W73" s="15"/>
      <c r="X73" s="15"/>
      <c r="Y73" s="15"/>
      <c r="Z73" s="15"/>
      <c r="AA73" s="15">
        <f>NPV($B$7,AA74:AA83)</f>
        <v>90.748816142094171</v>
      </c>
      <c r="AC73" s="11" t="s">
        <v>43</v>
      </c>
      <c r="AD73" s="15"/>
      <c r="AE73" s="15"/>
      <c r="AF73" s="15"/>
      <c r="AG73" s="15"/>
      <c r="AH73" s="15"/>
      <c r="AI73" s="15"/>
      <c r="AJ73" s="15"/>
      <c r="AK73" s="15">
        <f>NPV($B$7,AK74:AK83)</f>
        <v>280.95367819041417</v>
      </c>
    </row>
    <row r="74" spans="1:37" ht="16.5" thickTop="1" thickBot="1" x14ac:dyDescent="0.3">
      <c r="A74" s="11">
        <v>2020</v>
      </c>
      <c r="B74" s="17">
        <f>SUMIF(Inputs!$D$36:$D$40,'Option 2'!$A74,Inputs!E$36:E$40)</f>
        <v>0</v>
      </c>
      <c r="C74" s="16">
        <f>SUMIF(Inputs!$D$36:$D$40,'Option 2'!$A74,Inputs!F$36:F$40)*$C$7</f>
        <v>0</v>
      </c>
      <c r="D74" s="16">
        <f>-PMT($B$7,Inputs!$C$3,C74,0,1)</f>
        <v>0</v>
      </c>
      <c r="E74" s="16">
        <f>Inputs!$C$4*D74</f>
        <v>0</v>
      </c>
      <c r="F74" s="16">
        <f>-PV($B$7,Inputs!$C$3-($A$22-$A74+1),D74+E74,0,1)</f>
        <v>0</v>
      </c>
      <c r="G74" s="16">
        <f>E74+D74</f>
        <v>0</v>
      </c>
      <c r="I74" s="11">
        <v>2020</v>
      </c>
      <c r="J74" s="17">
        <f>J59</f>
        <v>0</v>
      </c>
      <c r="K74" s="17">
        <f t="shared" ref="K74:N74" si="66">K59</f>
        <v>0</v>
      </c>
      <c r="L74" s="16">
        <f t="shared" si="66"/>
        <v>0</v>
      </c>
      <c r="M74" s="16">
        <f t="shared" si="66"/>
        <v>0</v>
      </c>
      <c r="N74" s="16">
        <f t="shared" si="66"/>
        <v>0</v>
      </c>
      <c r="O74" s="16">
        <f>L74+M74+N74</f>
        <v>0</v>
      </c>
      <c r="P74" s="16">
        <f>-PV($B$7,Inputs!$C$3-($A$22-$A74+1), AVERAGE('Option 2'!$O$80:$O$82)*$B74/$B$53,0,1)</f>
        <v>0</v>
      </c>
      <c r="Q74" s="16">
        <f>O74</f>
        <v>0</v>
      </c>
      <c r="S74" s="11">
        <v>2020</v>
      </c>
      <c r="T74" s="17">
        <f>T59</f>
        <v>0</v>
      </c>
      <c r="U74" s="17">
        <f t="shared" ref="U74:X74" si="67">U59</f>
        <v>0</v>
      </c>
      <c r="V74" s="16">
        <f t="shared" si="67"/>
        <v>0</v>
      </c>
      <c r="W74" s="16">
        <f t="shared" si="67"/>
        <v>0</v>
      </c>
      <c r="X74" s="16">
        <f t="shared" si="67"/>
        <v>0</v>
      </c>
      <c r="Y74" s="16">
        <f>V74+W74+X74</f>
        <v>0</v>
      </c>
      <c r="Z74" s="16">
        <f>-PV($B$7,Inputs!$C$3-($A$22-$A74+1), AVERAGE('Option 2'!$Y$80:$Y$82)*$B74/$B$53,0,1)</f>
        <v>0</v>
      </c>
      <c r="AA74" s="16">
        <f>Y74</f>
        <v>0</v>
      </c>
      <c r="AC74" s="11">
        <v>2020</v>
      </c>
      <c r="AD74" s="17">
        <f>AD59</f>
        <v>0</v>
      </c>
      <c r="AE74" s="17">
        <f t="shared" ref="AE74:AH74" si="68">AE59</f>
        <v>0</v>
      </c>
      <c r="AF74" s="16">
        <f t="shared" si="68"/>
        <v>0</v>
      </c>
      <c r="AG74" s="16">
        <f t="shared" si="68"/>
        <v>0</v>
      </c>
      <c r="AH74" s="16">
        <f t="shared" si="68"/>
        <v>0</v>
      </c>
      <c r="AI74" s="16">
        <f>AF74+AG74+AH74</f>
        <v>0</v>
      </c>
      <c r="AJ74" s="16">
        <f>-PV($B$7,Inputs!$C$3-($A$22-$A74+1), AVERAGE('Option 2'!$AI$80:$AI$82)*$B74/$B$53,0,1)</f>
        <v>0</v>
      </c>
      <c r="AK74" s="16">
        <f>AI74</f>
        <v>0</v>
      </c>
    </row>
    <row r="75" spans="1:37" ht="16.5" thickTop="1" thickBot="1" x14ac:dyDescent="0.3">
      <c r="A75" s="11">
        <v>2021</v>
      </c>
      <c r="B75" s="17">
        <f>SUMIF(Inputs!$D$36:$D$40,'Option 2'!$A75,Inputs!E$36:E$40)</f>
        <v>100</v>
      </c>
      <c r="C75" s="16">
        <f>SUMIF(Inputs!$D$36:$D$40,'Option 2'!$A75,Inputs!F$36:F$40)*$C$7</f>
        <v>4.4799999999999995</v>
      </c>
      <c r="D75" s="16">
        <f>-PMT($B$7,Inputs!$C$3,C75,0,1)</f>
        <v>0.30704445610887876</v>
      </c>
      <c r="E75" s="16">
        <f>Inputs!$C$4*D75</f>
        <v>6.1408891221775754E-3</v>
      </c>
      <c r="F75" s="16">
        <f>-PV($B$7,Inputs!$C$3-($A$22-$A75+1),D75+E75,0,1)</f>
        <v>3.9975217431937335</v>
      </c>
      <c r="G75" s="16">
        <f>D75+E75+G74</f>
        <v>0.31318534523105634</v>
      </c>
      <c r="I75" s="11">
        <v>2021</v>
      </c>
      <c r="J75" s="17">
        <f t="shared" ref="J75:N82" si="69">J60</f>
        <v>58</v>
      </c>
      <c r="K75" s="17">
        <f t="shared" si="69"/>
        <v>9</v>
      </c>
      <c r="L75" s="16">
        <f t="shared" si="69"/>
        <v>0.84078725137157462</v>
      </c>
      <c r="M75" s="16">
        <f t="shared" si="69"/>
        <v>4.7245529299886811E-2</v>
      </c>
      <c r="N75" s="16">
        <f t="shared" si="69"/>
        <v>0</v>
      </c>
      <c r="O75" s="16">
        <f t="shared" ref="O75:O82" si="70">L75+M75+N75</f>
        <v>0.88803278067146141</v>
      </c>
      <c r="P75" s="16">
        <f>-PV($B$7,Inputs!$C$3-($A$22-$A75+1), AVERAGE('Option 2'!$O$80:$O$82)*$B75/$B$53,0,1)</f>
        <v>31.010460912536075</v>
      </c>
      <c r="Q75" s="16">
        <f t="shared" ref="Q75:Q82" si="71">O75</f>
        <v>0.88803278067146141</v>
      </c>
      <c r="S75" s="11">
        <v>2021</v>
      </c>
      <c r="T75" s="17">
        <f t="shared" ref="T75:X82" si="72">T60</f>
        <v>51</v>
      </c>
      <c r="U75" s="17">
        <f t="shared" si="72"/>
        <v>8</v>
      </c>
      <c r="V75" s="16">
        <f t="shared" si="72"/>
        <v>0.73204675730030633</v>
      </c>
      <c r="W75" s="16">
        <f t="shared" si="72"/>
        <v>4.1080968451841039E-2</v>
      </c>
      <c r="X75" s="16">
        <f t="shared" si="72"/>
        <v>0</v>
      </c>
      <c r="Y75" s="16">
        <f t="shared" ref="Y75:Y82" si="73">V75+W75+X75</f>
        <v>0.77312772575214739</v>
      </c>
      <c r="Z75" s="16">
        <f>-PV($B$7,Inputs!$C$3-($A$22-$A75+1), AVERAGE('Option 2'!$Y$80:$Y$82)*$B75/$B$53,0,1)</f>
        <v>19.536186760751459</v>
      </c>
      <c r="AA75" s="16">
        <f t="shared" ref="AA75:AA82" si="74">Y75</f>
        <v>0.77312772575214739</v>
      </c>
      <c r="AC75" s="11">
        <v>2021</v>
      </c>
      <c r="AD75" s="17">
        <f t="shared" ref="AD75:AH82" si="75">AD60</f>
        <v>59</v>
      </c>
      <c r="AE75" s="17">
        <f t="shared" si="75"/>
        <v>8</v>
      </c>
      <c r="AF75" s="16">
        <f t="shared" si="75"/>
        <v>0.75139101523257368</v>
      </c>
      <c r="AG75" s="16">
        <f t="shared" si="75"/>
        <v>4.2687627270174895E-2</v>
      </c>
      <c r="AH75" s="16">
        <f t="shared" si="75"/>
        <v>0</v>
      </c>
      <c r="AI75" s="16">
        <f t="shared" ref="AI75:AI82" si="76">AF75+AG75+AH75</f>
        <v>0.79407864250274862</v>
      </c>
      <c r="AJ75" s="16">
        <f>-PV($B$7,Inputs!$C$3-($A$22-$A75+1), AVERAGE('Option 2'!$AI$80:$AI$82)*$B75/$B$53,0,1)</f>
        <v>64.394267660283063</v>
      </c>
      <c r="AK75" s="16">
        <f t="shared" ref="AK75:AK82" si="77">AI75</f>
        <v>0.79407864250274862</v>
      </c>
    </row>
    <row r="76" spans="1:37" ht="16.5" thickTop="1" thickBot="1" x14ac:dyDescent="0.3">
      <c r="A76" s="11">
        <v>2022</v>
      </c>
      <c r="B76" s="17">
        <f>SUMIF(Inputs!$D$36:$D$40,'Option 2'!$A76,Inputs!E$36:E$40)</f>
        <v>200</v>
      </c>
      <c r="C76" s="16">
        <f>SUMIF(Inputs!$D$36:$D$40,'Option 2'!$A76,Inputs!F$36:F$40)*$C$7</f>
        <v>45.99</v>
      </c>
      <c r="D76" s="16">
        <f>-PMT($B$7,Inputs!$C$3,C76,0,1)</f>
        <v>3.1520032447427089</v>
      </c>
      <c r="E76" s="16">
        <f>Inputs!$C$4*D76</f>
        <v>6.3040064894854184E-2</v>
      </c>
      <c r="F76" s="16">
        <f>-PV($B$7,Inputs!$C$3-($A$22-$A76+1),D76+E76,0,1)</f>
        <v>41.929250050178297</v>
      </c>
      <c r="G76" s="16">
        <f t="shared" ref="G76:G82" si="78">D76+E76+G75</f>
        <v>3.5282286548686197</v>
      </c>
      <c r="I76" s="11">
        <v>2022</v>
      </c>
      <c r="J76" s="17">
        <f t="shared" si="69"/>
        <v>194</v>
      </c>
      <c r="K76" s="17">
        <f t="shared" si="69"/>
        <v>26</v>
      </c>
      <c r="L76" s="16">
        <f t="shared" si="69"/>
        <v>2.8512819663292941</v>
      </c>
      <c r="M76" s="16">
        <f t="shared" si="69"/>
        <v>0.14354886106530412</v>
      </c>
      <c r="N76" s="16">
        <f t="shared" si="69"/>
        <v>4.2381191848874478</v>
      </c>
      <c r="O76" s="16">
        <f t="shared" si="70"/>
        <v>7.2329500122820463</v>
      </c>
      <c r="P76" s="16">
        <f>-PV($B$7,Inputs!$C$3-($A$22-$A76+1), AVERAGE('Option 2'!$O$80:$O$82)*$B76/$B$53,0,1)</f>
        <v>63.369325037624129</v>
      </c>
      <c r="Q76" s="16">
        <f t="shared" si="71"/>
        <v>7.2329500122820463</v>
      </c>
      <c r="S76" s="11">
        <v>2022</v>
      </c>
      <c r="T76" s="17">
        <f t="shared" si="72"/>
        <v>211</v>
      </c>
      <c r="U76" s="17">
        <f t="shared" si="72"/>
        <v>28</v>
      </c>
      <c r="V76" s="16">
        <f t="shared" si="72"/>
        <v>3.1592886052478351</v>
      </c>
      <c r="W76" s="16">
        <f t="shared" si="72"/>
        <v>0.15615054484234786</v>
      </c>
      <c r="X76" s="16">
        <f t="shared" si="72"/>
        <v>3.8349986208861591</v>
      </c>
      <c r="Y76" s="16">
        <f t="shared" si="73"/>
        <v>7.1504377709763425</v>
      </c>
      <c r="Z76" s="16">
        <f>-PV($B$7,Inputs!$C$3-($A$22-$A76+1), AVERAGE('Option 2'!$Y$80:$Y$82)*$B76/$B$53,0,1)</f>
        <v>39.921849995377691</v>
      </c>
      <c r="AA76" s="16">
        <f t="shared" si="74"/>
        <v>7.1504377709763425</v>
      </c>
      <c r="AC76" s="11">
        <v>2022</v>
      </c>
      <c r="AD76" s="17">
        <f t="shared" si="75"/>
        <v>296</v>
      </c>
      <c r="AE76" s="17">
        <f t="shared" si="75"/>
        <v>41</v>
      </c>
      <c r="AF76" s="16">
        <f t="shared" si="75"/>
        <v>4.1990351705385116</v>
      </c>
      <c r="AG76" s="16">
        <f t="shared" si="75"/>
        <v>0.21303213074742836</v>
      </c>
      <c r="AH76" s="16">
        <f t="shared" si="75"/>
        <v>5.0561907233128531</v>
      </c>
      <c r="AI76" s="16">
        <f t="shared" si="76"/>
        <v>9.4682580245987928</v>
      </c>
      <c r="AJ76" s="16">
        <f>-PV($B$7,Inputs!$C$3-($A$22-$A76+1), AVERAGE('Option 2'!$AI$80:$AI$82)*$B76/$B$53,0,1)</f>
        <v>131.58854005535406</v>
      </c>
      <c r="AK76" s="16">
        <f t="shared" si="77"/>
        <v>9.4682580245987928</v>
      </c>
    </row>
    <row r="77" spans="1:37" ht="16.5" thickTop="1" thickBot="1" x14ac:dyDescent="0.3">
      <c r="A77" s="11">
        <v>2023</v>
      </c>
      <c r="B77" s="17">
        <f>SUMIF(Inputs!$D$36:$D$40,'Option 2'!$A77,Inputs!E$36:E$40)</f>
        <v>200</v>
      </c>
      <c r="C77" s="16">
        <f>SUMIF(Inputs!$D$36:$D$40,'Option 2'!$A77,Inputs!F$36:F$40)*$C$7</f>
        <v>8.8199999999999985</v>
      </c>
      <c r="D77" s="16">
        <f>-PMT($B$7,Inputs!$C$3,C77,0,1)</f>
        <v>0.60449377296435503</v>
      </c>
      <c r="E77" s="16">
        <f>Inputs!$C$4*D77</f>
        <v>1.2089875459287101E-2</v>
      </c>
      <c r="F77" s="16">
        <f>-PV($B$7,Inputs!$C$3-($A$22-$A77+1),D77+E77,0,1)</f>
        <v>8.2026459474995779</v>
      </c>
      <c r="G77" s="16">
        <f t="shared" si="78"/>
        <v>4.1448123032922615</v>
      </c>
      <c r="I77" s="11">
        <v>2023</v>
      </c>
      <c r="J77" s="17">
        <f t="shared" si="69"/>
        <v>282</v>
      </c>
      <c r="K77" s="17">
        <f t="shared" si="69"/>
        <v>39</v>
      </c>
      <c r="L77" s="16">
        <f t="shared" si="69"/>
        <v>4.2290088445845813</v>
      </c>
      <c r="M77" s="16">
        <f t="shared" si="69"/>
        <v>0.2186617566043248</v>
      </c>
      <c r="N77" s="16">
        <f t="shared" si="69"/>
        <v>5.3476464110888431</v>
      </c>
      <c r="O77" s="16">
        <f t="shared" si="70"/>
        <v>9.7953170122777493</v>
      </c>
      <c r="P77" s="16">
        <f>-PV($B$7,Inputs!$C$3-($A$22-$A77+1), AVERAGE('Option 2'!$O$80:$O$82)*$B77/$B$53,0,1)</f>
        <v>64.641403540031632</v>
      </c>
      <c r="Q77" s="16">
        <f t="shared" si="71"/>
        <v>9.7953170122777493</v>
      </c>
      <c r="S77" s="11">
        <v>2023</v>
      </c>
      <c r="T77" s="17">
        <f t="shared" si="72"/>
        <v>241</v>
      </c>
      <c r="U77" s="17">
        <f t="shared" si="72"/>
        <v>33</v>
      </c>
      <c r="V77" s="16">
        <f t="shared" si="72"/>
        <v>3.6632732562064261</v>
      </c>
      <c r="W77" s="16">
        <f t="shared" si="72"/>
        <v>0.18582089285466669</v>
      </c>
      <c r="X77" s="16">
        <f t="shared" si="72"/>
        <v>0.95014403778167988</v>
      </c>
      <c r="Y77" s="16">
        <f t="shared" si="73"/>
        <v>4.7992381868427731</v>
      </c>
      <c r="Z77" s="16">
        <f>-PV($B$7,Inputs!$C$3-($A$22-$A77+1), AVERAGE('Option 2'!$Y$80:$Y$82)*$B77/$B$53,0,1)</f>
        <v>40.723242895259546</v>
      </c>
      <c r="AA77" s="16">
        <f t="shared" si="74"/>
        <v>4.7992381868427731</v>
      </c>
      <c r="AC77" s="11">
        <v>2023</v>
      </c>
      <c r="AD77" s="17">
        <f t="shared" si="75"/>
        <v>688</v>
      </c>
      <c r="AE77" s="17">
        <f t="shared" si="75"/>
        <v>94</v>
      </c>
      <c r="AF77" s="16">
        <f t="shared" si="75"/>
        <v>9.7696170602003001</v>
      </c>
      <c r="AG77" s="16">
        <f t="shared" si="75"/>
        <v>0.50077981519228743</v>
      </c>
      <c r="AH77" s="16">
        <f t="shared" si="75"/>
        <v>3.7069201317100515</v>
      </c>
      <c r="AI77" s="16">
        <f t="shared" si="76"/>
        <v>13.977317007102638</v>
      </c>
      <c r="AJ77" s="16">
        <f>-PV($B$7,Inputs!$C$3-($A$22-$A77+1), AVERAGE('Option 2'!$AI$80:$AI$82)*$B77/$B$53,0,1)</f>
        <v>134.23005395609741</v>
      </c>
      <c r="AK77" s="16">
        <f t="shared" si="77"/>
        <v>13.977317007102638</v>
      </c>
    </row>
    <row r="78" spans="1:37" ht="16.5" thickTop="1" thickBot="1" x14ac:dyDescent="0.3">
      <c r="A78" s="11">
        <v>2024</v>
      </c>
      <c r="B78" s="17">
        <f>SUMIF(Inputs!$D$36:$D$40,'Option 2'!$A78,Inputs!E$36:E$40)</f>
        <v>0</v>
      </c>
      <c r="C78" s="16">
        <f>SUMIF(Inputs!$D$36:$D$40,'Option 2'!$A78,Inputs!F$36:F$40)*$C$7</f>
        <v>0</v>
      </c>
      <c r="D78" s="16">
        <f>-PMT($B$7,Inputs!$C$3,C78,0,1)</f>
        <v>0</v>
      </c>
      <c r="E78" s="16">
        <f>Inputs!$C$4*D78</f>
        <v>0</v>
      </c>
      <c r="F78" s="16">
        <f>-PV($B$7,Inputs!$C$3-($A$22-$A78+1),D78+E78,0,1)</f>
        <v>0</v>
      </c>
      <c r="G78" s="16">
        <f t="shared" si="78"/>
        <v>4.1448123032922615</v>
      </c>
      <c r="I78" s="11">
        <v>2024</v>
      </c>
      <c r="J78" s="17">
        <f t="shared" si="69"/>
        <v>404</v>
      </c>
      <c r="K78" s="17">
        <f t="shared" si="69"/>
        <v>57</v>
      </c>
      <c r="L78" s="16">
        <f t="shared" si="69"/>
        <v>6.1557718996248241</v>
      </c>
      <c r="M78" s="16">
        <f t="shared" si="69"/>
        <v>0.31791454898929239</v>
      </c>
      <c r="N78" s="16">
        <f t="shared" si="69"/>
        <v>-1.0685221119476118</v>
      </c>
      <c r="O78" s="16">
        <f t="shared" si="70"/>
        <v>5.4051643366665045</v>
      </c>
      <c r="P78" s="16">
        <f>-PV($B$7,Inputs!$C$3-($A$22-$A78+1), AVERAGE('Option 2'!$O$80:$O$82)*$B78/$B$53,0,1)</f>
        <v>0</v>
      </c>
      <c r="Q78" s="16">
        <f t="shared" si="71"/>
        <v>5.4051643366665045</v>
      </c>
      <c r="S78" s="11">
        <v>2024</v>
      </c>
      <c r="T78" s="17">
        <f t="shared" si="72"/>
        <v>356</v>
      </c>
      <c r="U78" s="17">
        <f t="shared" si="72"/>
        <v>47</v>
      </c>
      <c r="V78" s="16">
        <f t="shared" si="72"/>
        <v>5.4451365331869193</v>
      </c>
      <c r="W78" s="16">
        <f t="shared" si="72"/>
        <v>0.27607925362192298</v>
      </c>
      <c r="X78" s="16">
        <f t="shared" si="72"/>
        <v>1.1740875366065651E-2</v>
      </c>
      <c r="Y78" s="16">
        <f t="shared" si="73"/>
        <v>5.7329566621749075</v>
      </c>
      <c r="Z78" s="16">
        <f>-PV($B$7,Inputs!$C$3-($A$22-$A78+1), AVERAGE('Option 2'!$Y$80:$Y$82)*$B78/$B$53,0,1)</f>
        <v>0</v>
      </c>
      <c r="AA78" s="16">
        <f t="shared" si="74"/>
        <v>5.7329566621749075</v>
      </c>
      <c r="AC78" s="11">
        <v>2024</v>
      </c>
      <c r="AD78" s="17">
        <f t="shared" si="75"/>
        <v>1023</v>
      </c>
      <c r="AE78" s="17">
        <f t="shared" si="75"/>
        <v>139</v>
      </c>
      <c r="AF78" s="16">
        <f t="shared" si="75"/>
        <v>15.017821887404935</v>
      </c>
      <c r="AG78" s="16">
        <f t="shared" si="75"/>
        <v>0.75415055027755395</v>
      </c>
      <c r="AH78" s="16">
        <f t="shared" si="75"/>
        <v>3.8974951585687556</v>
      </c>
      <c r="AI78" s="16">
        <f t="shared" si="76"/>
        <v>19.669467596251245</v>
      </c>
      <c r="AJ78" s="16">
        <f>-PV($B$7,Inputs!$C$3-($A$22-$A78+1), AVERAGE('Option 2'!$AI$80:$AI$82)*$B78/$B$53,0,1)</f>
        <v>0</v>
      </c>
      <c r="AK78" s="16">
        <f t="shared" si="77"/>
        <v>19.669467596251245</v>
      </c>
    </row>
    <row r="79" spans="1:37" ht="16.5" thickTop="1" thickBot="1" x14ac:dyDescent="0.3">
      <c r="A79" s="11">
        <v>2025</v>
      </c>
      <c r="B79" s="17">
        <f>SUMIF(Inputs!$D$36:$D$40,'Option 2'!$A79,Inputs!E$36:E$40)</f>
        <v>0</v>
      </c>
      <c r="C79" s="16">
        <f>SUMIF(Inputs!$D$36:$D$40,'Option 2'!$A79,Inputs!F$36:F$40)*$C$7</f>
        <v>0</v>
      </c>
      <c r="D79" s="16">
        <f>-PMT($B$7,Inputs!$C$3,C79,0,1)</f>
        <v>0</v>
      </c>
      <c r="E79" s="16">
        <f>Inputs!$C$4*D79</f>
        <v>0</v>
      </c>
      <c r="F79" s="16">
        <f>-PV($B$7,Inputs!$C$3-($A$22-$A79+1),D79+E79,0,1)</f>
        <v>0</v>
      </c>
      <c r="G79" s="16">
        <f t="shared" si="78"/>
        <v>4.1448123032922615</v>
      </c>
      <c r="I79" s="11">
        <v>2025</v>
      </c>
      <c r="J79" s="17">
        <f t="shared" si="69"/>
        <v>524</v>
      </c>
      <c r="K79" s="17">
        <f t="shared" si="69"/>
        <v>70</v>
      </c>
      <c r="L79" s="16">
        <f t="shared" si="69"/>
        <v>8.0338878494238415</v>
      </c>
      <c r="M79" s="16">
        <f t="shared" si="69"/>
        <v>0.39303471393151823</v>
      </c>
      <c r="N79" s="16">
        <f t="shared" si="69"/>
        <v>1.3679111032502242</v>
      </c>
      <c r="O79" s="16">
        <f t="shared" si="70"/>
        <v>9.7948336666055837</v>
      </c>
      <c r="P79" s="16">
        <f>-PV($B$7,Inputs!$C$3-($A$22-$A79+1), AVERAGE('Option 2'!$O$80:$O$82)*$B79/$B$53,0,1)</f>
        <v>0</v>
      </c>
      <c r="Q79" s="16">
        <f t="shared" si="71"/>
        <v>9.7948336666055837</v>
      </c>
      <c r="S79" s="11">
        <v>2025</v>
      </c>
      <c r="T79" s="17">
        <f t="shared" si="72"/>
        <v>492</v>
      </c>
      <c r="U79" s="17">
        <f t="shared" si="72"/>
        <v>63</v>
      </c>
      <c r="V79" s="16">
        <f t="shared" si="72"/>
        <v>7.5811626541259773</v>
      </c>
      <c r="W79" s="16">
        <f t="shared" si="72"/>
        <v>0.36112362676450693</v>
      </c>
      <c r="X79" s="16">
        <f t="shared" si="72"/>
        <v>-2.9215071979508737E-2</v>
      </c>
      <c r="Y79" s="16">
        <f t="shared" si="73"/>
        <v>7.913071208910976</v>
      </c>
      <c r="Z79" s="16">
        <f>-PV($B$7,Inputs!$C$3-($A$22-$A79+1), AVERAGE('Option 2'!$Y$80:$Y$82)*$B79/$B$53,0,1)</f>
        <v>0</v>
      </c>
      <c r="AA79" s="16">
        <f t="shared" si="74"/>
        <v>7.913071208910976</v>
      </c>
      <c r="AC79" s="11">
        <v>2025</v>
      </c>
      <c r="AD79" s="17">
        <f t="shared" si="75"/>
        <v>1220</v>
      </c>
      <c r="AE79" s="17">
        <f t="shared" si="75"/>
        <v>162</v>
      </c>
      <c r="AF79" s="16">
        <f t="shared" si="75"/>
        <v>18.128581659385336</v>
      </c>
      <c r="AG79" s="16">
        <f t="shared" si="75"/>
        <v>0.87845973320916126</v>
      </c>
      <c r="AH79" s="16">
        <f t="shared" si="75"/>
        <v>1.8745339989853891</v>
      </c>
      <c r="AI79" s="16">
        <f t="shared" si="76"/>
        <v>20.881575391579887</v>
      </c>
      <c r="AJ79" s="16">
        <f>-PV($B$7,Inputs!$C$3-($A$22-$A79+1), AVERAGE('Option 2'!$AI$80:$AI$82)*$B79/$B$53,0,1)</f>
        <v>0</v>
      </c>
      <c r="AK79" s="16">
        <f t="shared" si="77"/>
        <v>20.881575391579887</v>
      </c>
    </row>
    <row r="80" spans="1:37" ht="16.5" thickTop="1" thickBot="1" x14ac:dyDescent="0.3">
      <c r="A80" s="11">
        <v>2026</v>
      </c>
      <c r="B80" s="17">
        <f>SUMIF(Inputs!$D$36:$D$40,'Option 2'!$A80,Inputs!E$36:E$40)</f>
        <v>0</v>
      </c>
      <c r="C80" s="16">
        <f>SUMIF(Inputs!$D$36:$D$40,'Option 2'!$A80,Inputs!F$36:F$40)*$C$7</f>
        <v>0</v>
      </c>
      <c r="D80" s="16">
        <f>-PMT($B$7,Inputs!$C$3,C80,0,1)</f>
        <v>0</v>
      </c>
      <c r="E80" s="16">
        <f>Inputs!$C$4*D80</f>
        <v>0</v>
      </c>
      <c r="F80" s="16">
        <f>-PV($B$7,Inputs!$C$3-($A$22-$A80+1),D80+E80,0,1)</f>
        <v>0</v>
      </c>
      <c r="G80" s="16">
        <f t="shared" si="78"/>
        <v>4.1448123032922615</v>
      </c>
      <c r="I80" s="11">
        <v>2026</v>
      </c>
      <c r="J80" s="17">
        <f t="shared" si="69"/>
        <v>626</v>
      </c>
      <c r="K80" s="17">
        <f t="shared" si="69"/>
        <v>84</v>
      </c>
      <c r="L80" s="16">
        <f t="shared" si="69"/>
        <v>9.8844518195505362</v>
      </c>
      <c r="M80" s="16">
        <f t="shared" si="69"/>
        <v>0.4901656962164519</v>
      </c>
      <c r="N80" s="16">
        <f t="shared" si="69"/>
        <v>0.49164580115871781</v>
      </c>
      <c r="O80" s="16">
        <f t="shared" si="70"/>
        <v>10.866263316925707</v>
      </c>
      <c r="P80" s="16">
        <f>-PV($B$7,Inputs!$C$3-($A$22-$A80+1), AVERAGE('Option 2'!$O$80:$O$82)*$B80/$B$53,0,1)</f>
        <v>0</v>
      </c>
      <c r="Q80" s="16">
        <f t="shared" si="71"/>
        <v>10.866263316925707</v>
      </c>
      <c r="S80" s="11">
        <v>2026</v>
      </c>
      <c r="T80" s="17">
        <f t="shared" si="72"/>
        <v>498</v>
      </c>
      <c r="U80" s="17">
        <f t="shared" si="72"/>
        <v>67</v>
      </c>
      <c r="V80" s="16">
        <f t="shared" si="72"/>
        <v>7.827329296643029</v>
      </c>
      <c r="W80" s="16">
        <f t="shared" si="72"/>
        <v>0.38240117603150198</v>
      </c>
      <c r="X80" s="16">
        <f t="shared" si="72"/>
        <v>-5.6586176066063337E-2</v>
      </c>
      <c r="Y80" s="16">
        <f t="shared" si="73"/>
        <v>8.1531442966084668</v>
      </c>
      <c r="Z80" s="16">
        <f>-PV($B$7,Inputs!$C$3-($A$22-$A80+1), AVERAGE('Option 2'!$Y$80:$Y$82)*$B80/$B$53,0,1)</f>
        <v>0</v>
      </c>
      <c r="AA80" s="16">
        <f t="shared" si="74"/>
        <v>8.1531442966084668</v>
      </c>
      <c r="AC80" s="11">
        <v>2026</v>
      </c>
      <c r="AD80" s="17">
        <f t="shared" si="75"/>
        <v>1484</v>
      </c>
      <c r="AE80" s="17">
        <f t="shared" si="75"/>
        <v>198</v>
      </c>
      <c r="AF80" s="16">
        <f t="shared" si="75"/>
        <v>22.011196808372642</v>
      </c>
      <c r="AG80" s="16">
        <f t="shared" si="75"/>
        <v>1.0723488767800886</v>
      </c>
      <c r="AH80" s="16">
        <f t="shared" si="75"/>
        <v>1.4558897368037764</v>
      </c>
      <c r="AI80" s="16">
        <f t="shared" si="76"/>
        <v>24.539435421956508</v>
      </c>
      <c r="AJ80" s="16">
        <f>-PV($B$7,Inputs!$C$3-($A$22-$A80+1), AVERAGE('Option 2'!$AI$80:$AI$82)*$B80/$B$53,0,1)</f>
        <v>0</v>
      </c>
      <c r="AK80" s="16">
        <f t="shared" si="77"/>
        <v>24.539435421956508</v>
      </c>
    </row>
    <row r="81" spans="1:37" ht="16.5" thickTop="1" thickBot="1" x14ac:dyDescent="0.3">
      <c r="A81" s="11">
        <v>2027</v>
      </c>
      <c r="B81" s="17">
        <f>SUMIF(Inputs!$D$36:$D$40,'Option 2'!$A81,Inputs!E$36:E$40)</f>
        <v>0</v>
      </c>
      <c r="C81" s="16">
        <f>SUMIF(Inputs!$D$36:$D$40,'Option 2'!$A81,Inputs!F$36:F$40)*$C$7</f>
        <v>0</v>
      </c>
      <c r="D81" s="16">
        <f>-PMT($B$7,Inputs!$C$3,C81,0,1)</f>
        <v>0</v>
      </c>
      <c r="E81" s="16">
        <f>Inputs!$C$4*D81</f>
        <v>0</v>
      </c>
      <c r="F81" s="16">
        <f>-PV($B$7,Inputs!$C$3-($A$22-$A81+1),D81+E81,0,1)</f>
        <v>0</v>
      </c>
      <c r="G81" s="16">
        <f t="shared" si="78"/>
        <v>4.1448123032922615</v>
      </c>
      <c r="I81" s="11">
        <v>2027</v>
      </c>
      <c r="J81" s="17">
        <f t="shared" si="69"/>
        <v>719</v>
      </c>
      <c r="K81" s="17">
        <f t="shared" si="69"/>
        <v>98</v>
      </c>
      <c r="L81" s="16">
        <f t="shared" si="69"/>
        <v>10.853952447023239</v>
      </c>
      <c r="M81" s="16">
        <f t="shared" si="69"/>
        <v>0.54184320609679493</v>
      </c>
      <c r="N81" s="16">
        <f t="shared" si="69"/>
        <v>0.7507903784083062</v>
      </c>
      <c r="O81" s="16">
        <f t="shared" si="70"/>
        <v>12.14658603152834</v>
      </c>
      <c r="P81" s="16">
        <f>-PV($B$7,Inputs!$C$3-($A$22-$A81+1), AVERAGE('Option 2'!$O$80:$O$82)*$B81/$B$53,0,1)</f>
        <v>0</v>
      </c>
      <c r="Q81" s="16">
        <f t="shared" si="71"/>
        <v>12.14658603152834</v>
      </c>
      <c r="S81" s="11">
        <v>2027</v>
      </c>
      <c r="T81" s="17">
        <f t="shared" si="72"/>
        <v>465</v>
      </c>
      <c r="U81" s="17">
        <f t="shared" si="72"/>
        <v>63</v>
      </c>
      <c r="V81" s="16">
        <f t="shared" si="72"/>
        <v>7.0433486675969643</v>
      </c>
      <c r="W81" s="16">
        <f t="shared" si="72"/>
        <v>0.34840029937354833</v>
      </c>
      <c r="X81" s="16">
        <f t="shared" si="72"/>
        <v>0.12707405198678653</v>
      </c>
      <c r="Y81" s="16">
        <f t="shared" si="73"/>
        <v>7.5188230189572991</v>
      </c>
      <c r="Z81" s="16">
        <f>-PV($B$7,Inputs!$C$3-($A$22-$A81+1), AVERAGE('Option 2'!$Y$80:$Y$82)*$B81/$B$53,0,1)</f>
        <v>0</v>
      </c>
      <c r="AA81" s="16">
        <f t="shared" si="74"/>
        <v>7.5188230189572991</v>
      </c>
      <c r="AC81" s="11">
        <v>2027</v>
      </c>
      <c r="AD81" s="17">
        <f t="shared" si="75"/>
        <v>1699</v>
      </c>
      <c r="AE81" s="17">
        <f t="shared" si="75"/>
        <v>228</v>
      </c>
      <c r="AF81" s="16">
        <f t="shared" si="75"/>
        <v>22.95009296565242</v>
      </c>
      <c r="AG81" s="16">
        <f t="shared" si="75"/>
        <v>1.1249823052775785</v>
      </c>
      <c r="AH81" s="16">
        <f t="shared" si="75"/>
        <v>-0.67468541936970583</v>
      </c>
      <c r="AI81" s="16">
        <f t="shared" si="76"/>
        <v>23.400389851560295</v>
      </c>
      <c r="AJ81" s="16">
        <f>-PV($B$7,Inputs!$C$3-($A$22-$A81+1), AVERAGE('Option 2'!$AI$80:$AI$82)*$B81/$B$53,0,1)</f>
        <v>0</v>
      </c>
      <c r="AK81" s="16">
        <f t="shared" si="77"/>
        <v>23.400389851560295</v>
      </c>
    </row>
    <row r="82" spans="1:37" ht="16.5" thickTop="1" thickBot="1" x14ac:dyDescent="0.3">
      <c r="A82" s="11">
        <v>2028</v>
      </c>
      <c r="B82" s="17">
        <f>SUMIF(Inputs!$D$36:$D$40,'Option 2'!$A82,Inputs!E$36:E$40)</f>
        <v>0</v>
      </c>
      <c r="C82" s="16">
        <f>SUMIF(Inputs!$D$36:$D$40,'Option 2'!$A82,Inputs!F$36:F$40)*$C$7</f>
        <v>0</v>
      </c>
      <c r="D82" s="16">
        <f>-PMT($B$7,Inputs!$C$3,C82,0,1)</f>
        <v>0</v>
      </c>
      <c r="E82" s="16">
        <f>Inputs!$C$4*D82</f>
        <v>0</v>
      </c>
      <c r="F82" s="16">
        <f>-PV($B$7,Inputs!$C$3-($A$22-$A82+1),D82+E82,0,1)</f>
        <v>0</v>
      </c>
      <c r="G82" s="16">
        <f t="shared" si="78"/>
        <v>4.1448123032922615</v>
      </c>
      <c r="I82" s="11">
        <v>2028</v>
      </c>
      <c r="J82" s="17">
        <f t="shared" si="69"/>
        <v>839</v>
      </c>
      <c r="K82" s="17">
        <f t="shared" si="69"/>
        <v>113</v>
      </c>
      <c r="L82" s="16">
        <f t="shared" si="69"/>
        <v>12.844262291271793</v>
      </c>
      <c r="M82" s="16">
        <f t="shared" si="69"/>
        <v>0.63257530374154336</v>
      </c>
      <c r="N82" s="16">
        <f t="shared" si="69"/>
        <v>-4.7026225476215586E-2</v>
      </c>
      <c r="O82" s="16">
        <f t="shared" si="70"/>
        <v>13.42981136953712</v>
      </c>
      <c r="P82" s="16">
        <f>-PV($B$7,Inputs!$C$3-($A$22-$A82+1), AVERAGE('Option 2'!$O$80:$O$82)*$B82/$B$53,0,1)</f>
        <v>0</v>
      </c>
      <c r="Q82" s="16">
        <f t="shared" si="71"/>
        <v>13.42981136953712</v>
      </c>
      <c r="S82" s="11">
        <v>2028</v>
      </c>
      <c r="T82" s="17">
        <f t="shared" si="72"/>
        <v>533</v>
      </c>
      <c r="U82" s="17">
        <f t="shared" si="72"/>
        <v>71</v>
      </c>
      <c r="V82" s="16">
        <f t="shared" si="72"/>
        <v>8.1749571555690768</v>
      </c>
      <c r="W82" s="16">
        <f t="shared" si="72"/>
        <v>0.39540655233096389</v>
      </c>
      <c r="X82" s="16">
        <f t="shared" si="72"/>
        <v>-1.2839290876349183</v>
      </c>
      <c r="Y82" s="16">
        <f t="shared" si="73"/>
        <v>7.2864346202651227</v>
      </c>
      <c r="Z82" s="16">
        <f>-PV($B$7,Inputs!$C$3-($A$22-$A82+1), AVERAGE('Option 2'!$Y$80:$Y$82)*$B82/$B$53,0,1)</f>
        <v>0</v>
      </c>
      <c r="AA82" s="16">
        <f t="shared" si="74"/>
        <v>7.2864346202651227</v>
      </c>
      <c r="AC82" s="11">
        <v>2028</v>
      </c>
      <c r="AD82" s="17">
        <f t="shared" si="75"/>
        <v>1885</v>
      </c>
      <c r="AE82" s="17">
        <f t="shared" si="75"/>
        <v>250</v>
      </c>
      <c r="AF82" s="16">
        <f t="shared" si="75"/>
        <v>25.556809666917076</v>
      </c>
      <c r="AG82" s="16">
        <f t="shared" si="75"/>
        <v>1.231591041695665</v>
      </c>
      <c r="AH82" s="16">
        <f t="shared" si="75"/>
        <v>0.9461877309070853</v>
      </c>
      <c r="AI82" s="16">
        <f t="shared" si="76"/>
        <v>27.734588439519825</v>
      </c>
      <c r="AJ82" s="16">
        <f>-PV($B$7,Inputs!$C$3-($A$22-$A82+1), AVERAGE('Option 2'!$AI$80:$AI$82)*$B82/$B$53,0,1)</f>
        <v>0</v>
      </c>
      <c r="AK82" s="16">
        <f t="shared" si="77"/>
        <v>27.734588439519825</v>
      </c>
    </row>
    <row r="83" spans="1:37" ht="16.5" thickTop="1" thickBot="1" x14ac:dyDescent="0.3">
      <c r="A83" s="11" t="s">
        <v>42</v>
      </c>
      <c r="B83" s="17">
        <f>SUM(B74:B82)</f>
        <v>500</v>
      </c>
      <c r="C83" s="16">
        <f>SUM(C74:C82)</f>
        <v>59.29</v>
      </c>
      <c r="D83" s="16">
        <f>SUM(D74:D82)</f>
        <v>4.0635414738159428</v>
      </c>
      <c r="E83" s="16">
        <f>SUM(E74:E82)</f>
        <v>8.1270829476318862E-2</v>
      </c>
      <c r="F83" s="16">
        <f>SUM(F74:F82)</f>
        <v>54.12941774087161</v>
      </c>
      <c r="G83" s="16">
        <f>F83</f>
        <v>54.12941774087161</v>
      </c>
      <c r="I83" s="11" t="s">
        <v>42</v>
      </c>
      <c r="J83" s="17">
        <f t="shared" ref="J83:P83" si="79">SUM(J74:J82)</f>
        <v>3646</v>
      </c>
      <c r="K83" s="17">
        <f t="shared" si="79"/>
        <v>496</v>
      </c>
      <c r="L83" s="17">
        <f t="shared" si="79"/>
        <v>55.693404369179689</v>
      </c>
      <c r="M83" s="17">
        <f t="shared" si="79"/>
        <v>2.7849896159451166</v>
      </c>
      <c r="N83" s="17">
        <f t="shared" si="79"/>
        <v>11.080564541369711</v>
      </c>
      <c r="O83" s="17">
        <f t="shared" si="79"/>
        <v>69.558958526494521</v>
      </c>
      <c r="P83" s="16">
        <f t="shared" si="79"/>
        <v>159.02118949019183</v>
      </c>
      <c r="Q83" s="16">
        <f>P83</f>
        <v>159.02118949019183</v>
      </c>
      <c r="S83" s="11"/>
      <c r="T83" s="17">
        <f t="shared" ref="T83:Z83" si="80">SUM(T74:T82)</f>
        <v>2847</v>
      </c>
      <c r="U83" s="17">
        <f t="shared" si="80"/>
        <v>380</v>
      </c>
      <c r="V83" s="17">
        <f t="shared" si="80"/>
        <v>43.626542925876535</v>
      </c>
      <c r="W83" s="17">
        <f t="shared" si="80"/>
        <v>2.1464633142712999</v>
      </c>
      <c r="X83" s="17">
        <f t="shared" si="80"/>
        <v>3.554227250340201</v>
      </c>
      <c r="Y83" s="17">
        <f t="shared" si="80"/>
        <v>49.327233490488041</v>
      </c>
      <c r="Z83" s="16">
        <f t="shared" si="80"/>
        <v>100.18127965138869</v>
      </c>
      <c r="AA83" s="16">
        <f>Z83</f>
        <v>100.18127965138869</v>
      </c>
      <c r="AC83" s="11"/>
      <c r="AD83" s="17">
        <f t="shared" ref="AD83:AJ83" si="81">SUM(AD74:AD82)</f>
        <v>8354</v>
      </c>
      <c r="AE83" s="17">
        <f t="shared" si="81"/>
        <v>1120</v>
      </c>
      <c r="AF83" s="17">
        <f t="shared" si="81"/>
        <v>118.38454623370379</v>
      </c>
      <c r="AG83" s="17">
        <f t="shared" si="81"/>
        <v>5.8180320804499388</v>
      </c>
      <c r="AH83" s="17">
        <f t="shared" si="81"/>
        <v>16.262532060918204</v>
      </c>
      <c r="AI83" s="17">
        <f t="shared" si="81"/>
        <v>140.46511037507196</v>
      </c>
      <c r="AJ83" s="16">
        <f t="shared" si="81"/>
        <v>330.21286167173457</v>
      </c>
      <c r="AK83" s="16">
        <f>AJ83</f>
        <v>330.21286167173457</v>
      </c>
    </row>
    <row r="84" spans="1:37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D1017A-40D7-4723-911D-2AA2952C36E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51ac4e04-0f7f-4421-8443-217e98103914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14523ce-dede-483e-883a-2d83261080b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0EC0C0-2EE0-4EFB-8A4B-385BECD8C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9953EF-4DC9-4E52-9584-950984C1894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39A9C3E8-7255-49D1-92BC-DF754B63A77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CCB2200-E508-4B1C-80D7-C3A5A9786E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Inputs</vt:lpstr>
      <vt:lpstr>Summary</vt:lpstr>
      <vt:lpstr>Option 1A</vt:lpstr>
      <vt:lpstr>Option 1B</vt:lpstr>
      <vt:lpstr>Option 1C</vt:lpstr>
      <vt:lpstr>Option 1D</vt:lpstr>
      <vt:lpstr>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Kerry Galloway</dc:creator>
  <cp:lastModifiedBy>Kerry Galloway</cp:lastModifiedBy>
  <dcterms:created xsi:type="dcterms:W3CDTF">2019-06-24T05:17:51Z</dcterms:created>
  <dcterms:modified xsi:type="dcterms:W3CDTF">2019-06-27T00:01:13Z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