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T:\Planning\Network Analysis\Western Vic RIT-T\PACR\Appendix\Output\"/>
    </mc:Choice>
  </mc:AlternateContent>
  <xr:revisionPtr revIDLastSave="0" documentId="13_ncr:1_{F347D73A-51C7-4BFA-A1DB-FB634C452A93}" xr6:coauthVersionLast="36" xr6:coauthVersionMax="36" xr10:uidLastSave="{00000000-0000-0000-0000-000000000000}"/>
  <bookViews>
    <workbookView xWindow="0" yWindow="0" windowWidth="23040" windowHeight="9105" activeTab="2" xr2:uid="{00000000-000D-0000-FFFF-FFFF00000000}"/>
  </bookViews>
  <sheets>
    <sheet name="Assumptions" sheetId="1" r:id="rId1"/>
    <sheet name="Results Summary" sheetId="11" r:id="rId2"/>
    <sheet name="Benefits - Option B3" sheetId="20" r:id="rId3"/>
    <sheet name="Benefits - Option C2" sheetId="7" r:id="rId4"/>
    <sheet name="Benefits - Option C2_Extend" sheetId="21" r:id="rId5"/>
    <sheet name="Benefits - Option B3 MA" sheetId="26" r:id="rId6"/>
    <sheet name="Benefits - Option C2 MA" sheetId="27" r:id="rId7"/>
  </sheets>
  <definedNames>
    <definedName name="Discount_rate">Assumptions!$B$4</definedName>
    <definedName name="Minor">Assumptions!$C$36</definedName>
    <definedName name="Network_option_lifespan">Assumptions!$B$2</definedName>
    <definedName name="Network_payment_duration_years">Assumptions!$B$8</definedName>
    <definedName name="Non_network_option_lifespan">Assumptions!$B$3</definedName>
    <definedName name="Non_Network_payment_duration_years">Assumptions!$B$9</definedName>
    <definedName name="Option_B3_Cost">Assumptions!$C$32</definedName>
    <definedName name="Option_B3_Year">Assumptions!$E$32</definedName>
    <definedName name="Option_C2_Extend">Assumptions!$C$35</definedName>
    <definedName name="Option_C2_PresentCost">Assumptions!$C$33</definedName>
    <definedName name="Option_C2_Year">Assumptions!$E$33</definedName>
    <definedName name="Snowylink_Year">Assumptions!$E$34</definedName>
    <definedName name="Snowylink2_Cost">Assumptions!$C$34</definedName>
    <definedName name="VCR_GWh">Assumptions!$B$7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20" l="1"/>
  <c r="C33" i="1"/>
  <c r="C61" i="27" l="1"/>
  <c r="C60" i="27"/>
  <c r="C59" i="27"/>
  <c r="C58" i="27"/>
  <c r="J55" i="20" l="1"/>
  <c r="B108" i="20"/>
  <c r="BQ123" i="27" l="1"/>
  <c r="BP123" i="27"/>
  <c r="BO123" i="27"/>
  <c r="BN123" i="27"/>
  <c r="BM123" i="27"/>
  <c r="BJ123" i="27"/>
  <c r="BI123" i="27"/>
  <c r="BH123" i="27"/>
  <c r="BG123" i="27"/>
  <c r="BF123" i="27"/>
  <c r="BC123" i="27"/>
  <c r="BB123" i="27"/>
  <c r="BA123" i="27"/>
  <c r="AZ123" i="27"/>
  <c r="AY123" i="27"/>
  <c r="AV123" i="27"/>
  <c r="AU123" i="27"/>
  <c r="AT123" i="27"/>
  <c r="AS123" i="27"/>
  <c r="AR123" i="27"/>
  <c r="AO123" i="27"/>
  <c r="AN123" i="27"/>
  <c r="AM123" i="27"/>
  <c r="AL123" i="27"/>
  <c r="AK123" i="27"/>
  <c r="BQ122" i="27"/>
  <c r="BP122" i="27"/>
  <c r="BO122" i="27"/>
  <c r="BN122" i="27"/>
  <c r="BM122" i="27"/>
  <c r="BJ122" i="27"/>
  <c r="BI122" i="27"/>
  <c r="BH122" i="27"/>
  <c r="BG122" i="27"/>
  <c r="BF122" i="27"/>
  <c r="BC122" i="27"/>
  <c r="BB122" i="27"/>
  <c r="BA122" i="27"/>
  <c r="AZ122" i="27"/>
  <c r="AY122" i="27"/>
  <c r="AV122" i="27"/>
  <c r="AU122" i="27"/>
  <c r="AT122" i="27"/>
  <c r="AS122" i="27"/>
  <c r="AR122" i="27"/>
  <c r="AO122" i="27"/>
  <c r="AN122" i="27"/>
  <c r="AM122" i="27"/>
  <c r="AL122" i="27"/>
  <c r="AK122" i="27"/>
  <c r="BQ121" i="27"/>
  <c r="BP121" i="27"/>
  <c r="BO121" i="27"/>
  <c r="BN121" i="27"/>
  <c r="BM121" i="27"/>
  <c r="BJ121" i="27"/>
  <c r="BI121" i="27"/>
  <c r="BH121" i="27"/>
  <c r="BG121" i="27"/>
  <c r="BF121" i="27"/>
  <c r="BC121" i="27"/>
  <c r="BB121" i="27"/>
  <c r="BA121" i="27"/>
  <c r="AZ121" i="27"/>
  <c r="AY121" i="27"/>
  <c r="AV121" i="27"/>
  <c r="AU121" i="27"/>
  <c r="AT121" i="27"/>
  <c r="AS121" i="27"/>
  <c r="AR121" i="27"/>
  <c r="AO121" i="27"/>
  <c r="AN121" i="27"/>
  <c r="AM121" i="27"/>
  <c r="AL121" i="27"/>
  <c r="AK121" i="27"/>
  <c r="BQ120" i="27"/>
  <c r="BP120" i="27"/>
  <c r="BO120" i="27"/>
  <c r="BN120" i="27"/>
  <c r="BM120" i="27"/>
  <c r="BJ120" i="27"/>
  <c r="BI120" i="27"/>
  <c r="BH120" i="27"/>
  <c r="BG120" i="27"/>
  <c r="BF120" i="27"/>
  <c r="BC120" i="27"/>
  <c r="BB120" i="27"/>
  <c r="BA120" i="27"/>
  <c r="AZ120" i="27"/>
  <c r="AY120" i="27"/>
  <c r="AV120" i="27"/>
  <c r="AU120" i="27"/>
  <c r="AT120" i="27"/>
  <c r="AS120" i="27"/>
  <c r="AR120" i="27"/>
  <c r="AO120" i="27"/>
  <c r="AN120" i="27"/>
  <c r="AM120" i="27"/>
  <c r="AL120" i="27"/>
  <c r="AK120" i="27"/>
  <c r="BQ119" i="27"/>
  <c r="BP119" i="27"/>
  <c r="BO119" i="27"/>
  <c r="BN119" i="27"/>
  <c r="BM119" i="27"/>
  <c r="BJ119" i="27"/>
  <c r="BI119" i="27"/>
  <c r="BH119" i="27"/>
  <c r="BG119" i="27"/>
  <c r="BF119" i="27"/>
  <c r="BC119" i="27"/>
  <c r="BB119" i="27"/>
  <c r="BA119" i="27"/>
  <c r="AZ119" i="27"/>
  <c r="AY119" i="27"/>
  <c r="AV119" i="27"/>
  <c r="AU119" i="27"/>
  <c r="AT119" i="27"/>
  <c r="AS119" i="27"/>
  <c r="AR119" i="27"/>
  <c r="AO119" i="27"/>
  <c r="AN119" i="27"/>
  <c r="AM119" i="27"/>
  <c r="AL119" i="27"/>
  <c r="AK119" i="27"/>
  <c r="BQ118" i="27"/>
  <c r="BP118" i="27"/>
  <c r="BO118" i="27"/>
  <c r="BN118" i="27"/>
  <c r="BM118" i="27"/>
  <c r="BJ118" i="27"/>
  <c r="BI118" i="27"/>
  <c r="BH118" i="27"/>
  <c r="BG118" i="27"/>
  <c r="BF118" i="27"/>
  <c r="BC118" i="27"/>
  <c r="BB118" i="27"/>
  <c r="BA118" i="27"/>
  <c r="AZ118" i="27"/>
  <c r="AY118" i="27"/>
  <c r="AV118" i="27"/>
  <c r="AU118" i="27"/>
  <c r="AT118" i="27"/>
  <c r="AS118" i="27"/>
  <c r="AR118" i="27"/>
  <c r="AO118" i="27"/>
  <c r="AN118" i="27"/>
  <c r="AM118" i="27"/>
  <c r="AL118" i="27"/>
  <c r="AK118" i="27"/>
  <c r="AH113" i="27"/>
  <c r="AG113" i="27"/>
  <c r="AF113" i="27"/>
  <c r="AE113" i="27"/>
  <c r="AD113" i="27"/>
  <c r="AA113" i="27"/>
  <c r="Z113" i="27"/>
  <c r="Y113" i="27"/>
  <c r="X113" i="27"/>
  <c r="W113" i="27"/>
  <c r="T113" i="27"/>
  <c r="S113" i="27"/>
  <c r="R113" i="27"/>
  <c r="Q113" i="27"/>
  <c r="P113" i="27"/>
  <c r="M113" i="27"/>
  <c r="L113" i="27"/>
  <c r="K113" i="27"/>
  <c r="J113" i="27"/>
  <c r="I113" i="27"/>
  <c r="F113" i="27"/>
  <c r="E113" i="27"/>
  <c r="D113" i="27"/>
  <c r="C113" i="27"/>
  <c r="B113" i="27"/>
  <c r="BQ112" i="27"/>
  <c r="BQ113" i="27" s="1"/>
  <c r="BP112" i="27"/>
  <c r="BP113" i="27" s="1"/>
  <c r="BO112" i="27"/>
  <c r="BO113" i="27" s="1"/>
  <c r="BN112" i="27"/>
  <c r="BN113" i="27" s="1"/>
  <c r="BM112" i="27"/>
  <c r="BM113" i="27" s="1"/>
  <c r="BJ112" i="27"/>
  <c r="BJ113" i="27" s="1"/>
  <c r="BI112" i="27"/>
  <c r="BI113" i="27" s="1"/>
  <c r="BH112" i="27"/>
  <c r="BH113" i="27" s="1"/>
  <c r="BG112" i="27"/>
  <c r="BG113" i="27" s="1"/>
  <c r="BF112" i="27"/>
  <c r="BC112" i="27"/>
  <c r="BC113" i="27" s="1"/>
  <c r="BB112" i="27"/>
  <c r="BB113" i="27" s="1"/>
  <c r="BA112" i="27"/>
  <c r="BA113" i="27" s="1"/>
  <c r="AZ112" i="27"/>
  <c r="AZ72" i="27" s="1"/>
  <c r="AY112" i="27"/>
  <c r="AY113" i="27" s="1"/>
  <c r="AV112" i="27"/>
  <c r="AV113" i="27" s="1"/>
  <c r="AU112" i="27"/>
  <c r="AU113" i="27" s="1"/>
  <c r="AT112" i="27"/>
  <c r="AT113" i="27" s="1"/>
  <c r="AS112" i="27"/>
  <c r="AS113" i="27" s="1"/>
  <c r="AR112" i="27"/>
  <c r="AO112" i="27"/>
  <c r="AO113" i="27" s="1"/>
  <c r="AN112" i="27"/>
  <c r="AN113" i="27" s="1"/>
  <c r="AM112" i="27"/>
  <c r="AM113" i="27" s="1"/>
  <c r="AL112" i="27"/>
  <c r="AL113" i="27" s="1"/>
  <c r="AK112" i="27"/>
  <c r="AK113" i="27" s="1"/>
  <c r="BQ111" i="27"/>
  <c r="BP111" i="27"/>
  <c r="BO111" i="27"/>
  <c r="BN111" i="27"/>
  <c r="BM111" i="27"/>
  <c r="BN71" i="27" s="1"/>
  <c r="BJ111" i="27"/>
  <c r="BI111" i="27"/>
  <c r="BH111" i="27"/>
  <c r="BG111" i="27"/>
  <c r="BF111" i="27"/>
  <c r="BC111" i="27"/>
  <c r="BB111" i="27"/>
  <c r="BA111" i="27"/>
  <c r="AZ111" i="27"/>
  <c r="AY111" i="27"/>
  <c r="AV111" i="27"/>
  <c r="AU111" i="27"/>
  <c r="AT111" i="27"/>
  <c r="AS111" i="27"/>
  <c r="AR111" i="27"/>
  <c r="AO111" i="27"/>
  <c r="AN111" i="27"/>
  <c r="AM111" i="27"/>
  <c r="AL111" i="27"/>
  <c r="AK111" i="27"/>
  <c r="AL71" i="27" s="1"/>
  <c r="BQ110" i="27"/>
  <c r="BP110" i="27"/>
  <c r="BO110" i="27"/>
  <c r="BN110" i="27"/>
  <c r="BM110" i="27"/>
  <c r="BJ110" i="27"/>
  <c r="BI110" i="27"/>
  <c r="BH110" i="27"/>
  <c r="BG110" i="27"/>
  <c r="BF110" i="27"/>
  <c r="BC110" i="27"/>
  <c r="BB110" i="27"/>
  <c r="BA110" i="27"/>
  <c r="AZ110" i="27"/>
  <c r="AY110" i="27"/>
  <c r="AV110" i="27"/>
  <c r="AU110" i="27"/>
  <c r="AT110" i="27"/>
  <c r="AS110" i="27"/>
  <c r="AR110" i="27"/>
  <c r="AO110" i="27"/>
  <c r="AN110" i="27"/>
  <c r="AM110" i="27"/>
  <c r="AL110" i="27"/>
  <c r="AL70" i="27" s="1"/>
  <c r="AK110" i="27"/>
  <c r="BQ109" i="27"/>
  <c r="BP109" i="27"/>
  <c r="BO109" i="27"/>
  <c r="BN69" i="27" s="1"/>
  <c r="BN109" i="27"/>
  <c r="BM109" i="27"/>
  <c r="BJ109" i="27"/>
  <c r="BI109" i="27"/>
  <c r="BH109" i="27"/>
  <c r="BG109" i="27"/>
  <c r="BF109" i="27"/>
  <c r="BC109" i="27"/>
  <c r="BB109" i="27"/>
  <c r="BA109" i="27"/>
  <c r="AZ109" i="27"/>
  <c r="AY109" i="27"/>
  <c r="AV109" i="27"/>
  <c r="AU109" i="27"/>
  <c r="AT109" i="27"/>
  <c r="AS109" i="27"/>
  <c r="AR109" i="27"/>
  <c r="AO109" i="27"/>
  <c r="AN109" i="27"/>
  <c r="AM109" i="27"/>
  <c r="AL69" i="27" s="1"/>
  <c r="AL109" i="27"/>
  <c r="AK109" i="27"/>
  <c r="BQ108" i="27"/>
  <c r="BP108" i="27"/>
  <c r="BO108" i="27"/>
  <c r="BN108" i="27"/>
  <c r="BM108" i="27"/>
  <c r="BJ108" i="27"/>
  <c r="BI108" i="27"/>
  <c r="BH108" i="27"/>
  <c r="BG108" i="27"/>
  <c r="BF108" i="27"/>
  <c r="BC108" i="27"/>
  <c r="BB108" i="27"/>
  <c r="BA108" i="27"/>
  <c r="AZ108" i="27"/>
  <c r="AY108" i="27"/>
  <c r="AV108" i="27"/>
  <c r="AU108" i="27"/>
  <c r="AT108" i="27"/>
  <c r="AS108" i="27"/>
  <c r="AR108" i="27"/>
  <c r="AO108" i="27"/>
  <c r="AN108" i="27"/>
  <c r="AL68" i="27" s="1"/>
  <c r="AM108" i="27"/>
  <c r="AL108" i="27"/>
  <c r="AK108" i="27"/>
  <c r="BQ107" i="27"/>
  <c r="BP107" i="27"/>
  <c r="BO107" i="27"/>
  <c r="BN107" i="27"/>
  <c r="BM107" i="27"/>
  <c r="BN67" i="27" s="1"/>
  <c r="BJ107" i="27"/>
  <c r="BI107" i="27"/>
  <c r="BH107" i="27"/>
  <c r="BG107" i="27"/>
  <c r="BF107" i="27"/>
  <c r="BC107" i="27"/>
  <c r="BB107" i="27"/>
  <c r="BA107" i="27"/>
  <c r="AZ107" i="27"/>
  <c r="AY107" i="27"/>
  <c r="AV107" i="27"/>
  <c r="AU107" i="27"/>
  <c r="AT107" i="27"/>
  <c r="AS107" i="27"/>
  <c r="AR107" i="27"/>
  <c r="AO107" i="27"/>
  <c r="AN107" i="27"/>
  <c r="AM107" i="27"/>
  <c r="AL107" i="27"/>
  <c r="AK107" i="27"/>
  <c r="AL67" i="27" s="1"/>
  <c r="BQ106" i="27"/>
  <c r="BP106" i="27"/>
  <c r="BO106" i="27"/>
  <c r="BN106" i="27"/>
  <c r="BM106" i="27"/>
  <c r="BJ106" i="27"/>
  <c r="BI106" i="27"/>
  <c r="BH106" i="27"/>
  <c r="BG106" i="27"/>
  <c r="BF106" i="27"/>
  <c r="BC106" i="27"/>
  <c r="BB106" i="27"/>
  <c r="BA106" i="27"/>
  <c r="AZ106" i="27"/>
  <c r="AY106" i="27"/>
  <c r="AV106" i="27"/>
  <c r="AU106" i="27"/>
  <c r="AT106" i="27"/>
  <c r="AS106" i="27"/>
  <c r="AR106" i="27"/>
  <c r="AO106" i="27"/>
  <c r="AN106" i="27"/>
  <c r="AM106" i="27"/>
  <c r="AL106" i="27"/>
  <c r="AL66" i="27" s="1"/>
  <c r="AK106" i="27"/>
  <c r="BQ105" i="27"/>
  <c r="BP105" i="27"/>
  <c r="BO105" i="27"/>
  <c r="BN65" i="27" s="1"/>
  <c r="BN105" i="27"/>
  <c r="BM105" i="27"/>
  <c r="BJ105" i="27"/>
  <c r="BI105" i="27"/>
  <c r="BH105" i="27"/>
  <c r="BG105" i="27"/>
  <c r="BF105" i="27"/>
  <c r="BC105" i="27"/>
  <c r="BB105" i="27"/>
  <c r="BA105" i="27"/>
  <c r="AZ105" i="27"/>
  <c r="AY105" i="27"/>
  <c r="AV105" i="27"/>
  <c r="AU105" i="27"/>
  <c r="AT105" i="27"/>
  <c r="AS105" i="27"/>
  <c r="AR105" i="27"/>
  <c r="AO105" i="27"/>
  <c r="AN105" i="27"/>
  <c r="AM105" i="27"/>
  <c r="AL65" i="27" s="1"/>
  <c r="AL105" i="27"/>
  <c r="AK105" i="27"/>
  <c r="BQ104" i="27"/>
  <c r="BP104" i="27"/>
  <c r="BO104" i="27"/>
  <c r="BN104" i="27"/>
  <c r="BM104" i="27"/>
  <c r="BJ104" i="27"/>
  <c r="BI104" i="27"/>
  <c r="BH104" i="27"/>
  <c r="BG104" i="27"/>
  <c r="BF104" i="27"/>
  <c r="BC104" i="27"/>
  <c r="BB104" i="27"/>
  <c r="BA104" i="27"/>
  <c r="AZ104" i="27"/>
  <c r="AY104" i="27"/>
  <c r="AV104" i="27"/>
  <c r="AU104" i="27"/>
  <c r="AT104" i="27"/>
  <c r="AS104" i="27"/>
  <c r="AR104" i="27"/>
  <c r="AO104" i="27"/>
  <c r="AN104" i="27"/>
  <c r="AL64" i="27" s="1"/>
  <c r="AM104" i="27"/>
  <c r="AL104" i="27"/>
  <c r="AK104" i="27"/>
  <c r="BQ103" i="27"/>
  <c r="BP103" i="27"/>
  <c r="BO103" i="27"/>
  <c r="BN103" i="27"/>
  <c r="BM103" i="27"/>
  <c r="BN63" i="27" s="1"/>
  <c r="BJ103" i="27"/>
  <c r="BI103" i="27"/>
  <c r="BH103" i="27"/>
  <c r="BG103" i="27"/>
  <c r="BF103" i="27"/>
  <c r="BC103" i="27"/>
  <c r="BB103" i="27"/>
  <c r="BA103" i="27"/>
  <c r="AZ103" i="27"/>
  <c r="AY103" i="27"/>
  <c r="AV103" i="27"/>
  <c r="AU103" i="27"/>
  <c r="AT103" i="27"/>
  <c r="AS103" i="27"/>
  <c r="AR103" i="27"/>
  <c r="AO103" i="27"/>
  <c r="AN103" i="27"/>
  <c r="AM103" i="27"/>
  <c r="AL103" i="27"/>
  <c r="AK103" i="27"/>
  <c r="AL63" i="27" s="1"/>
  <c r="BQ102" i="27"/>
  <c r="BP102" i="27"/>
  <c r="BO102" i="27"/>
  <c r="BN102" i="27"/>
  <c r="BM102" i="27"/>
  <c r="BJ102" i="27"/>
  <c r="BI102" i="27"/>
  <c r="BH102" i="27"/>
  <c r="BG102" i="27"/>
  <c r="BF102" i="27"/>
  <c r="BC102" i="27"/>
  <c r="BB102" i="27"/>
  <c r="BA102" i="27"/>
  <c r="AZ102" i="27"/>
  <c r="AY102" i="27"/>
  <c r="AV102" i="27"/>
  <c r="AU102" i="27"/>
  <c r="AT102" i="27"/>
  <c r="AS102" i="27"/>
  <c r="AR102" i="27"/>
  <c r="AO102" i="27"/>
  <c r="AN102" i="27"/>
  <c r="AM102" i="27"/>
  <c r="AL102" i="27"/>
  <c r="AK102" i="27"/>
  <c r="BQ101" i="27"/>
  <c r="BP101" i="27"/>
  <c r="BO101" i="27"/>
  <c r="BN101" i="27"/>
  <c r="BM101" i="27"/>
  <c r="BJ101" i="27"/>
  <c r="BI101" i="27"/>
  <c r="BH101" i="27"/>
  <c r="BG101" i="27"/>
  <c r="BF101" i="27"/>
  <c r="BC101" i="27"/>
  <c r="BB101" i="27"/>
  <c r="BA101" i="27"/>
  <c r="AZ101" i="27"/>
  <c r="AY101" i="27"/>
  <c r="AV101" i="27"/>
  <c r="AU101" i="27"/>
  <c r="AT101" i="27"/>
  <c r="AS101" i="27"/>
  <c r="AR101" i="27"/>
  <c r="AO101" i="27"/>
  <c r="AN101" i="27"/>
  <c r="AM101" i="27"/>
  <c r="AL101" i="27"/>
  <c r="AK101" i="27"/>
  <c r="BQ100" i="27"/>
  <c r="BP100" i="27"/>
  <c r="BO100" i="27"/>
  <c r="BN100" i="27"/>
  <c r="BM100" i="27"/>
  <c r="BJ100" i="27"/>
  <c r="BI100" i="27"/>
  <c r="BH100" i="27"/>
  <c r="BG100" i="27"/>
  <c r="BF100" i="27"/>
  <c r="BC100" i="27"/>
  <c r="BB100" i="27"/>
  <c r="BA100" i="27"/>
  <c r="AZ100" i="27"/>
  <c r="AY100" i="27"/>
  <c r="AV100" i="27"/>
  <c r="AU100" i="27"/>
  <c r="AT100" i="27"/>
  <c r="AS100" i="27"/>
  <c r="AR100" i="27"/>
  <c r="AO100" i="27"/>
  <c r="AN100" i="27"/>
  <c r="AM100" i="27"/>
  <c r="AL100" i="27"/>
  <c r="AK100" i="27"/>
  <c r="BQ99" i="27"/>
  <c r="BP99" i="27"/>
  <c r="BO99" i="27"/>
  <c r="BN99" i="27"/>
  <c r="BM99" i="27"/>
  <c r="BJ99" i="27"/>
  <c r="BI99" i="27"/>
  <c r="BH99" i="27"/>
  <c r="BG99" i="27"/>
  <c r="BF99" i="27"/>
  <c r="BC99" i="27"/>
  <c r="BB99" i="27"/>
  <c r="BA99" i="27"/>
  <c r="AZ99" i="27"/>
  <c r="AY99" i="27"/>
  <c r="AV99" i="27"/>
  <c r="AU99" i="27"/>
  <c r="AT99" i="27"/>
  <c r="AS99" i="27"/>
  <c r="AR99" i="27"/>
  <c r="AO99" i="27"/>
  <c r="AN99" i="27"/>
  <c r="AM99" i="27"/>
  <c r="AL99" i="27"/>
  <c r="AK99" i="27"/>
  <c r="BQ98" i="27"/>
  <c r="BP98" i="27"/>
  <c r="BO98" i="27"/>
  <c r="BN98" i="27"/>
  <c r="BM98" i="27"/>
  <c r="BJ98" i="27"/>
  <c r="BI98" i="27"/>
  <c r="BH98" i="27"/>
  <c r="BG98" i="27"/>
  <c r="BF98" i="27"/>
  <c r="BC98" i="27"/>
  <c r="BB98" i="27"/>
  <c r="BA98" i="27"/>
  <c r="AZ98" i="27"/>
  <c r="AY98" i="27"/>
  <c r="AV98" i="27"/>
  <c r="AU98" i="27"/>
  <c r="AT98" i="27"/>
  <c r="AS98" i="27"/>
  <c r="AR98" i="27"/>
  <c r="AO98" i="27"/>
  <c r="AN98" i="27"/>
  <c r="AM98" i="27"/>
  <c r="AL98" i="27"/>
  <c r="AK98" i="27"/>
  <c r="BN93" i="27"/>
  <c r="AE93" i="27"/>
  <c r="BN92" i="27"/>
  <c r="AE92" i="27"/>
  <c r="BN91" i="27"/>
  <c r="AE91" i="27"/>
  <c r="BN90" i="27"/>
  <c r="AE90" i="27"/>
  <c r="BN89" i="27"/>
  <c r="AE89" i="27"/>
  <c r="AE69" i="27" s="1"/>
  <c r="BN88" i="27"/>
  <c r="AE88" i="27"/>
  <c r="BN87" i="27"/>
  <c r="AE87" i="27"/>
  <c r="BN86" i="27"/>
  <c r="BN66" i="27" s="1"/>
  <c r="AE86" i="27"/>
  <c r="BN85" i="27"/>
  <c r="AE85" i="27"/>
  <c r="AE65" i="27" s="1"/>
  <c r="BN84" i="27"/>
  <c r="AE84" i="27"/>
  <c r="BN83" i="27"/>
  <c r="AE83" i="27"/>
  <c r="AE63" i="27" s="1"/>
  <c r="BN82" i="27"/>
  <c r="BN62" i="27" s="1"/>
  <c r="AE82" i="27"/>
  <c r="BN81" i="27"/>
  <c r="AE81" i="27"/>
  <c r="AE61" i="27" s="1"/>
  <c r="BN80" i="27"/>
  <c r="AE80" i="27"/>
  <c r="BN79" i="27"/>
  <c r="AE79" i="27"/>
  <c r="AE59" i="27" s="1"/>
  <c r="BN78" i="27"/>
  <c r="AE78" i="27"/>
  <c r="BG76" i="27"/>
  <c r="AZ76" i="27"/>
  <c r="AS76" i="27"/>
  <c r="AL76" i="27"/>
  <c r="BN76" i="27" s="1"/>
  <c r="X76" i="27"/>
  <c r="Q76" i="27"/>
  <c r="J76" i="27"/>
  <c r="C76" i="27"/>
  <c r="AE76" i="27" s="1"/>
  <c r="AE72" i="27"/>
  <c r="X72" i="27"/>
  <c r="Q72" i="27"/>
  <c r="J72" i="27"/>
  <c r="C72" i="27"/>
  <c r="AE71" i="27"/>
  <c r="X71" i="27"/>
  <c r="Q71" i="27"/>
  <c r="J71" i="27"/>
  <c r="C71" i="27"/>
  <c r="BN70" i="27"/>
  <c r="AE70" i="27"/>
  <c r="X70" i="27"/>
  <c r="Q70" i="27"/>
  <c r="J70" i="27"/>
  <c r="C70" i="27"/>
  <c r="X69" i="27"/>
  <c r="Q69" i="27"/>
  <c r="J69" i="27"/>
  <c r="C69" i="27"/>
  <c r="AE68" i="27"/>
  <c r="X68" i="27"/>
  <c r="Q68" i="27"/>
  <c r="J68" i="27"/>
  <c r="C68" i="27"/>
  <c r="AE67" i="27"/>
  <c r="X67" i="27"/>
  <c r="Q67" i="27"/>
  <c r="J67" i="27"/>
  <c r="C67" i="27"/>
  <c r="AE66" i="27"/>
  <c r="X66" i="27"/>
  <c r="Q66" i="27"/>
  <c r="J66" i="27"/>
  <c r="C66" i="27"/>
  <c r="X65" i="27"/>
  <c r="Q65" i="27"/>
  <c r="J65" i="27"/>
  <c r="C65" i="27"/>
  <c r="AE64" i="27"/>
  <c r="X64" i="27"/>
  <c r="Q64" i="27"/>
  <c r="J64" i="27"/>
  <c r="C64" i="27"/>
  <c r="X63" i="27"/>
  <c r="Q63" i="27"/>
  <c r="J63" i="27"/>
  <c r="C63" i="27"/>
  <c r="AE62" i="27"/>
  <c r="X62" i="27"/>
  <c r="Q62" i="27"/>
  <c r="J62" i="27"/>
  <c r="C62" i="27"/>
  <c r="AL61" i="27"/>
  <c r="X61" i="27"/>
  <c r="Q61" i="27"/>
  <c r="J61" i="27"/>
  <c r="AE60" i="27"/>
  <c r="X60" i="27"/>
  <c r="Q60" i="27"/>
  <c r="J60" i="27"/>
  <c r="AL59" i="27"/>
  <c r="X59" i="27"/>
  <c r="Q59" i="27"/>
  <c r="J59" i="27"/>
  <c r="AE58" i="27"/>
  <c r="X58" i="27"/>
  <c r="Q58" i="27"/>
  <c r="J58" i="27"/>
  <c r="O48" i="27"/>
  <c r="N47" i="27"/>
  <c r="P47" i="27" s="1"/>
  <c r="P48" i="27" s="1"/>
  <c r="N46" i="27"/>
  <c r="P46" i="27" s="1"/>
  <c r="N45" i="27"/>
  <c r="P45" i="27" s="1"/>
  <c r="N44" i="27"/>
  <c r="P44" i="27" s="1"/>
  <c r="N43" i="27"/>
  <c r="P43" i="27" s="1"/>
  <c r="N42" i="27"/>
  <c r="P42" i="27" s="1"/>
  <c r="N41" i="27"/>
  <c r="P41" i="27" s="1"/>
  <c r="C42" i="27"/>
  <c r="N40" i="27"/>
  <c r="P40" i="27" s="1"/>
  <c r="N39" i="27"/>
  <c r="P39" i="27" s="1"/>
  <c r="N38" i="27"/>
  <c r="P38" i="27" s="1"/>
  <c r="N37" i="27"/>
  <c r="P37" i="27" s="1"/>
  <c r="N36" i="27"/>
  <c r="P36" i="27" s="1"/>
  <c r="N35" i="27"/>
  <c r="P35" i="27" s="1"/>
  <c r="N34" i="27"/>
  <c r="P34" i="27" s="1"/>
  <c r="N33" i="27"/>
  <c r="P33" i="27" s="1"/>
  <c r="N32" i="27"/>
  <c r="P32" i="27" s="1"/>
  <c r="N31" i="27"/>
  <c r="P31" i="27" s="1"/>
  <c r="N30" i="27"/>
  <c r="P30" i="27" s="1"/>
  <c r="N29" i="27"/>
  <c r="P29" i="27" s="1"/>
  <c r="N28" i="27"/>
  <c r="P28" i="27" s="1"/>
  <c r="N27" i="27"/>
  <c r="P27" i="27" s="1"/>
  <c r="B22" i="27"/>
  <c r="C21" i="27"/>
  <c r="B21" i="27"/>
  <c r="C20" i="27"/>
  <c r="B20" i="27"/>
  <c r="B19" i="27"/>
  <c r="C19" i="27" s="1"/>
  <c r="B18" i="27"/>
  <c r="C18" i="27" s="1"/>
  <c r="B17" i="27"/>
  <c r="C16" i="27"/>
  <c r="A14" i="27"/>
  <c r="Q16" i="27" s="1"/>
  <c r="A13" i="27"/>
  <c r="P16" i="27" s="1"/>
  <c r="A12" i="27"/>
  <c r="O16" i="27" s="1"/>
  <c r="A11" i="27"/>
  <c r="N16" i="27" s="1"/>
  <c r="L10" i="27"/>
  <c r="K10" i="27"/>
  <c r="J10" i="27"/>
  <c r="I10" i="27"/>
  <c r="H10" i="27"/>
  <c r="G10" i="27"/>
  <c r="F10" i="27"/>
  <c r="E10" i="27"/>
  <c r="D10" i="27"/>
  <c r="C10" i="27"/>
  <c r="B10" i="27"/>
  <c r="A10" i="27"/>
  <c r="K7" i="27"/>
  <c r="BL56" i="27" s="1"/>
  <c r="J7" i="27"/>
  <c r="BE56" i="27" s="1"/>
  <c r="BE116" i="27" s="1"/>
  <c r="I7" i="27"/>
  <c r="AX56" i="27" s="1"/>
  <c r="H7" i="27"/>
  <c r="AQ56" i="27" s="1"/>
  <c r="AQ116" i="27" s="1"/>
  <c r="G7" i="27"/>
  <c r="AJ56" i="27" s="1"/>
  <c r="F7" i="27"/>
  <c r="AC56" i="27" s="1"/>
  <c r="E7" i="27"/>
  <c r="V56" i="27" s="1"/>
  <c r="D7" i="27"/>
  <c r="O56" i="27" s="1"/>
  <c r="O116" i="27" s="1"/>
  <c r="C7" i="27"/>
  <c r="H56" i="27" s="1"/>
  <c r="B7" i="27"/>
  <c r="A56" i="27" s="1"/>
  <c r="A116" i="27" s="1"/>
  <c r="C5" i="27"/>
  <c r="C4" i="27"/>
  <c r="C3" i="27"/>
  <c r="C2" i="27"/>
  <c r="BQ118" i="26"/>
  <c r="BP118" i="26"/>
  <c r="BO118" i="26"/>
  <c r="BN118" i="26"/>
  <c r="BM118" i="26"/>
  <c r="BJ118" i="26"/>
  <c r="BI118" i="26"/>
  <c r="BH118" i="26"/>
  <c r="BG118" i="26"/>
  <c r="BF118" i="26"/>
  <c r="BC118" i="26"/>
  <c r="BB118" i="26"/>
  <c r="BA118" i="26"/>
  <c r="AZ118" i="26"/>
  <c r="AY118" i="26"/>
  <c r="AV118" i="26"/>
  <c r="AU118" i="26"/>
  <c r="AT118" i="26"/>
  <c r="AS118" i="26"/>
  <c r="AR118" i="26"/>
  <c r="AO118" i="26"/>
  <c r="AN118" i="26"/>
  <c r="AM118" i="26"/>
  <c r="AL118" i="26"/>
  <c r="AK118" i="26"/>
  <c r="BQ117" i="26"/>
  <c r="BP117" i="26"/>
  <c r="BO117" i="26"/>
  <c r="BN117" i="26"/>
  <c r="BM117" i="26"/>
  <c r="BJ117" i="26"/>
  <c r="BI117" i="26"/>
  <c r="BH117" i="26"/>
  <c r="BG117" i="26"/>
  <c r="BF117" i="26"/>
  <c r="BC117" i="26"/>
  <c r="BB117" i="26"/>
  <c r="BA117" i="26"/>
  <c r="AZ117" i="26"/>
  <c r="AY117" i="26"/>
  <c r="AV117" i="26"/>
  <c r="AU117" i="26"/>
  <c r="AT117" i="26"/>
  <c r="AS117" i="26"/>
  <c r="AR117" i="26"/>
  <c r="AO117" i="26"/>
  <c r="AN117" i="26"/>
  <c r="AM117" i="26"/>
  <c r="AL117" i="26"/>
  <c r="AK117" i="26"/>
  <c r="BQ116" i="26"/>
  <c r="BP116" i="26"/>
  <c r="BO116" i="26"/>
  <c r="BN116" i="26"/>
  <c r="BM116" i="26"/>
  <c r="BJ116" i="26"/>
  <c r="BI116" i="26"/>
  <c r="BH116" i="26"/>
  <c r="BG116" i="26"/>
  <c r="BF116" i="26"/>
  <c r="BC116" i="26"/>
  <c r="BB116" i="26"/>
  <c r="BA116" i="26"/>
  <c r="AZ116" i="26"/>
  <c r="AY116" i="26"/>
  <c r="AV116" i="26"/>
  <c r="AU116" i="26"/>
  <c r="AT116" i="26"/>
  <c r="AS116" i="26"/>
  <c r="AR116" i="26"/>
  <c r="AO116" i="26"/>
  <c r="AN116" i="26"/>
  <c r="AM116" i="26"/>
  <c r="AL116" i="26"/>
  <c r="AK116" i="26"/>
  <c r="BQ115" i="26"/>
  <c r="BP115" i="26"/>
  <c r="BO115" i="26"/>
  <c r="BN115" i="26"/>
  <c r="BM115" i="26"/>
  <c r="BJ115" i="26"/>
  <c r="BI115" i="26"/>
  <c r="BH115" i="26"/>
  <c r="BG115" i="26"/>
  <c r="BF115" i="26"/>
  <c r="AV115" i="26"/>
  <c r="AU115" i="26"/>
  <c r="AT115" i="26"/>
  <c r="AS115" i="26"/>
  <c r="AR115" i="26"/>
  <c r="AO115" i="26"/>
  <c r="AN115" i="26"/>
  <c r="AM115" i="26"/>
  <c r="AL115" i="26"/>
  <c r="AK115" i="26"/>
  <c r="BQ114" i="26"/>
  <c r="BP114" i="26"/>
  <c r="BO114" i="26"/>
  <c r="BN114" i="26"/>
  <c r="BM114" i="26"/>
  <c r="BJ114" i="26"/>
  <c r="BI114" i="26"/>
  <c r="BH114" i="26"/>
  <c r="BG114" i="26"/>
  <c r="BG53" i="26" s="1"/>
  <c r="BF114" i="26"/>
  <c r="AV114" i="26"/>
  <c r="AU114" i="26"/>
  <c r="AT114" i="26"/>
  <c r="AS114" i="26"/>
  <c r="AR114" i="26"/>
  <c r="AO114" i="26"/>
  <c r="AN114" i="26"/>
  <c r="AM114" i="26"/>
  <c r="AL114" i="26"/>
  <c r="AK114" i="26"/>
  <c r="BQ113" i="26"/>
  <c r="BP113" i="26"/>
  <c r="BO113" i="26"/>
  <c r="BN113" i="26"/>
  <c r="BM113" i="26"/>
  <c r="BJ113" i="26"/>
  <c r="BI113" i="26"/>
  <c r="BH113" i="26"/>
  <c r="BG113" i="26"/>
  <c r="BG52" i="26" s="1"/>
  <c r="BF113" i="26"/>
  <c r="AV113" i="26"/>
  <c r="AU113" i="26"/>
  <c r="AT113" i="26"/>
  <c r="AS113" i="26"/>
  <c r="AR113" i="26"/>
  <c r="AO113" i="26"/>
  <c r="AN113" i="26"/>
  <c r="AM113" i="26"/>
  <c r="AL113" i="26"/>
  <c r="AK113" i="26"/>
  <c r="AH108" i="26"/>
  <c r="AG108" i="26"/>
  <c r="AF108" i="26"/>
  <c r="AE108" i="26"/>
  <c r="AD108" i="26"/>
  <c r="AA108" i="26"/>
  <c r="Z108" i="26"/>
  <c r="Y108" i="26"/>
  <c r="X108" i="26"/>
  <c r="W108" i="26"/>
  <c r="T108" i="26"/>
  <c r="S108" i="26"/>
  <c r="R108" i="26"/>
  <c r="Q108" i="26"/>
  <c r="P108" i="26"/>
  <c r="M108" i="26"/>
  <c r="L108" i="26"/>
  <c r="K108" i="26"/>
  <c r="J108" i="26"/>
  <c r="I108" i="26"/>
  <c r="F108" i="26"/>
  <c r="E108" i="26"/>
  <c r="D108" i="26"/>
  <c r="C108" i="26"/>
  <c r="B108" i="26"/>
  <c r="BQ107" i="26"/>
  <c r="BQ108" i="26" s="1"/>
  <c r="BP107" i="26"/>
  <c r="BP108" i="26" s="1"/>
  <c r="BO107" i="26"/>
  <c r="BO108" i="26" s="1"/>
  <c r="BN107" i="26"/>
  <c r="BN108" i="26" s="1"/>
  <c r="BM107" i="26"/>
  <c r="BM108" i="26" s="1"/>
  <c r="BJ107" i="26"/>
  <c r="BJ108" i="26" s="1"/>
  <c r="BI107" i="26"/>
  <c r="BI108" i="26" s="1"/>
  <c r="BH107" i="26"/>
  <c r="BH108" i="26" s="1"/>
  <c r="BG107" i="26"/>
  <c r="BG108" i="26" s="1"/>
  <c r="BF107" i="26"/>
  <c r="BF108" i="26" s="1"/>
  <c r="BC107" i="26"/>
  <c r="BC108" i="26" s="1"/>
  <c r="BB107" i="26"/>
  <c r="BB108" i="26" s="1"/>
  <c r="BA107" i="26"/>
  <c r="BA108" i="26" s="1"/>
  <c r="AZ107" i="26"/>
  <c r="AY107" i="26"/>
  <c r="AY108" i="26" s="1"/>
  <c r="AV107" i="26"/>
  <c r="AV108" i="26" s="1"/>
  <c r="AU107" i="26"/>
  <c r="AU108" i="26" s="1"/>
  <c r="AT107" i="26"/>
  <c r="AT108" i="26" s="1"/>
  <c r="AS107" i="26"/>
  <c r="AR107" i="26"/>
  <c r="AR108" i="26" s="1"/>
  <c r="AO107" i="26"/>
  <c r="AO108" i="26" s="1"/>
  <c r="AN107" i="26"/>
  <c r="AN108" i="26" s="1"/>
  <c r="AM107" i="26"/>
  <c r="AM108" i="26" s="1"/>
  <c r="AL107" i="26"/>
  <c r="AL108" i="26" s="1"/>
  <c r="AK107" i="26"/>
  <c r="AK108" i="26" s="1"/>
  <c r="BQ106" i="26"/>
  <c r="BP106" i="26"/>
  <c r="BO106" i="26"/>
  <c r="BN106" i="26"/>
  <c r="BM106" i="26"/>
  <c r="BJ106" i="26"/>
  <c r="BI106" i="26"/>
  <c r="BH106" i="26"/>
  <c r="BG106" i="26"/>
  <c r="BF106" i="26"/>
  <c r="BC106" i="26"/>
  <c r="BB106" i="26"/>
  <c r="BA106" i="26"/>
  <c r="AZ106" i="26"/>
  <c r="AY106" i="26"/>
  <c r="AV106" i="26"/>
  <c r="AU106" i="26"/>
  <c r="AT106" i="26"/>
  <c r="AS106" i="26"/>
  <c r="AS65" i="26" s="1"/>
  <c r="AR106" i="26"/>
  <c r="AO106" i="26"/>
  <c r="AN106" i="26"/>
  <c r="AM106" i="26"/>
  <c r="AL106" i="26"/>
  <c r="AK106" i="26"/>
  <c r="BQ105" i="26"/>
  <c r="BP105" i="26"/>
  <c r="BO105" i="26"/>
  <c r="BN105" i="26"/>
  <c r="BM105" i="26"/>
  <c r="BJ105" i="26"/>
  <c r="BI105" i="26"/>
  <c r="BH105" i="26"/>
  <c r="BG105" i="26"/>
  <c r="BF105" i="26"/>
  <c r="BC105" i="26"/>
  <c r="BB105" i="26"/>
  <c r="BA105" i="26"/>
  <c r="AZ105" i="26"/>
  <c r="AY105" i="26"/>
  <c r="AV105" i="26"/>
  <c r="AU105" i="26"/>
  <c r="AT105" i="26"/>
  <c r="AS105" i="26"/>
  <c r="AR105" i="26"/>
  <c r="AO105" i="26"/>
  <c r="AN105" i="26"/>
  <c r="AM105" i="26"/>
  <c r="AL105" i="26"/>
  <c r="AK105" i="26"/>
  <c r="BQ104" i="26"/>
  <c r="BP104" i="26"/>
  <c r="BO104" i="26"/>
  <c r="BN104" i="26"/>
  <c r="BM104" i="26"/>
  <c r="BJ104" i="26"/>
  <c r="BI104" i="26"/>
  <c r="BH104" i="26"/>
  <c r="BG104" i="26"/>
  <c r="BF104" i="26"/>
  <c r="BC104" i="26"/>
  <c r="BB104" i="26"/>
  <c r="BA104" i="26"/>
  <c r="AZ104" i="26"/>
  <c r="AY104" i="26"/>
  <c r="AV104" i="26"/>
  <c r="AU104" i="26"/>
  <c r="AT104" i="26"/>
  <c r="AS104" i="26"/>
  <c r="AR104" i="26"/>
  <c r="AO104" i="26"/>
  <c r="AN104" i="26"/>
  <c r="AM104" i="26"/>
  <c r="AL104" i="26"/>
  <c r="AK104" i="26"/>
  <c r="BQ103" i="26"/>
  <c r="BP103" i="26"/>
  <c r="BO103" i="26"/>
  <c r="BN103" i="26"/>
  <c r="BM103" i="26"/>
  <c r="BJ103" i="26"/>
  <c r="BI103" i="26"/>
  <c r="BH103" i="26"/>
  <c r="BG103" i="26"/>
  <c r="BF103" i="26"/>
  <c r="BC103" i="26"/>
  <c r="BB103" i="26"/>
  <c r="BA103" i="26"/>
  <c r="AZ103" i="26"/>
  <c r="AY103" i="26"/>
  <c r="AV103" i="26"/>
  <c r="AU103" i="26"/>
  <c r="AT103" i="26"/>
  <c r="AS103" i="26"/>
  <c r="AR103" i="26"/>
  <c r="AO103" i="26"/>
  <c r="AN103" i="26"/>
  <c r="AM103" i="26"/>
  <c r="AL103" i="26"/>
  <c r="AK103" i="26"/>
  <c r="BQ102" i="26"/>
  <c r="BP102" i="26"/>
  <c r="BO102" i="26"/>
  <c r="BN102" i="26"/>
  <c r="BM102" i="26"/>
  <c r="BJ102" i="26"/>
  <c r="BI102" i="26"/>
  <c r="BH102" i="26"/>
  <c r="BG102" i="26"/>
  <c r="BF102" i="26"/>
  <c r="BC102" i="26"/>
  <c r="BB102" i="26"/>
  <c r="BA102" i="26"/>
  <c r="AZ102" i="26"/>
  <c r="AY102" i="26"/>
  <c r="AV102" i="26"/>
  <c r="AU102" i="26"/>
  <c r="AT102" i="26"/>
  <c r="AS102" i="26"/>
  <c r="AR102" i="26"/>
  <c r="AO102" i="26"/>
  <c r="AN102" i="26"/>
  <c r="AM102" i="26"/>
  <c r="AL102" i="26"/>
  <c r="AK102" i="26"/>
  <c r="BQ101" i="26"/>
  <c r="BP101" i="26"/>
  <c r="BO101" i="26"/>
  <c r="BN101" i="26"/>
  <c r="BM101" i="26"/>
  <c r="BJ101" i="26"/>
  <c r="BI101" i="26"/>
  <c r="BH101" i="26"/>
  <c r="BG101" i="26"/>
  <c r="BF101" i="26"/>
  <c r="BC101" i="26"/>
  <c r="BB101" i="26"/>
  <c r="BA101" i="26"/>
  <c r="AZ101" i="26"/>
  <c r="AZ60" i="26" s="1"/>
  <c r="AY101" i="26"/>
  <c r="AV101" i="26"/>
  <c r="AU101" i="26"/>
  <c r="AT101" i="26"/>
  <c r="AS101" i="26"/>
  <c r="AR101" i="26"/>
  <c r="AO101" i="26"/>
  <c r="AN101" i="26"/>
  <c r="AM101" i="26"/>
  <c r="AL101" i="26"/>
  <c r="AK101" i="26"/>
  <c r="BQ100" i="26"/>
  <c r="BP100" i="26"/>
  <c r="BO100" i="26"/>
  <c r="BN100" i="26"/>
  <c r="BM100" i="26"/>
  <c r="BJ100" i="26"/>
  <c r="BI100" i="26"/>
  <c r="BH100" i="26"/>
  <c r="BG100" i="26"/>
  <c r="BF100" i="26"/>
  <c r="BC100" i="26"/>
  <c r="BB100" i="26"/>
  <c r="BA100" i="26"/>
  <c r="AZ100" i="26"/>
  <c r="AY100" i="26"/>
  <c r="AV100" i="26"/>
  <c r="AU100" i="26"/>
  <c r="AT100" i="26"/>
  <c r="AS100" i="26"/>
  <c r="AR100" i="26"/>
  <c r="AO100" i="26"/>
  <c r="AN100" i="26"/>
  <c r="AM100" i="26"/>
  <c r="AL100" i="26"/>
  <c r="AK100" i="26"/>
  <c r="BQ99" i="26"/>
  <c r="BP99" i="26"/>
  <c r="BO99" i="26"/>
  <c r="BN99" i="26"/>
  <c r="BM99" i="26"/>
  <c r="BJ99" i="26"/>
  <c r="BI99" i="26"/>
  <c r="BH99" i="26"/>
  <c r="BG99" i="26"/>
  <c r="BF99" i="26"/>
  <c r="BC99" i="26"/>
  <c r="BB99" i="26"/>
  <c r="BA99" i="26"/>
  <c r="AZ99" i="26"/>
  <c r="AY99" i="26"/>
  <c r="AV99" i="26"/>
  <c r="AU99" i="26"/>
  <c r="AT99" i="26"/>
  <c r="AS99" i="26"/>
  <c r="AR99" i="26"/>
  <c r="AO99" i="26"/>
  <c r="AN99" i="26"/>
  <c r="AM99" i="26"/>
  <c r="AL99" i="26"/>
  <c r="AK99" i="26"/>
  <c r="BQ98" i="26"/>
  <c r="BP98" i="26"/>
  <c r="BO98" i="26"/>
  <c r="BN57" i="26" s="1"/>
  <c r="BN98" i="26"/>
  <c r="BM98" i="26"/>
  <c r="BJ98" i="26"/>
  <c r="BI98" i="26"/>
  <c r="BH98" i="26"/>
  <c r="BG98" i="26"/>
  <c r="BF98" i="26"/>
  <c r="BC98" i="26"/>
  <c r="BB98" i="26"/>
  <c r="BA98" i="26"/>
  <c r="AZ98" i="26"/>
  <c r="AY98" i="26"/>
  <c r="AV98" i="26"/>
  <c r="AU98" i="26"/>
  <c r="AT98" i="26"/>
  <c r="AS98" i="26"/>
  <c r="AR98" i="26"/>
  <c r="AO98" i="26"/>
  <c r="AN98" i="26"/>
  <c r="AM98" i="26"/>
  <c r="AL98" i="26"/>
  <c r="AK98" i="26"/>
  <c r="BQ97" i="26"/>
  <c r="BP97" i="26"/>
  <c r="BO97" i="26"/>
  <c r="BN97" i="26"/>
  <c r="BM97" i="26"/>
  <c r="BJ97" i="26"/>
  <c r="BI97" i="26"/>
  <c r="BH97" i="26"/>
  <c r="BG97" i="26"/>
  <c r="BF97" i="26"/>
  <c r="BC97" i="26"/>
  <c r="BB97" i="26"/>
  <c r="BA97" i="26"/>
  <c r="AZ97" i="26"/>
  <c r="AY97" i="26"/>
  <c r="AV97" i="26"/>
  <c r="AU97" i="26"/>
  <c r="AT97" i="26"/>
  <c r="AS56" i="26" s="1"/>
  <c r="AS97" i="26"/>
  <c r="AR97" i="26"/>
  <c r="AO97" i="26"/>
  <c r="AN97" i="26"/>
  <c r="AM97" i="26"/>
  <c r="AL97" i="26"/>
  <c r="AK97" i="26"/>
  <c r="BQ96" i="26"/>
  <c r="BP96" i="26"/>
  <c r="BO96" i="26"/>
  <c r="BN96" i="26"/>
  <c r="BM96" i="26"/>
  <c r="BJ96" i="26"/>
  <c r="BI96" i="26"/>
  <c r="BH96" i="26"/>
  <c r="BG96" i="26"/>
  <c r="BF96" i="26"/>
  <c r="BC96" i="26"/>
  <c r="BB96" i="26"/>
  <c r="BA96" i="26"/>
  <c r="AZ96" i="26"/>
  <c r="AY96" i="26"/>
  <c r="AV96" i="26"/>
  <c r="AU96" i="26"/>
  <c r="AT96" i="26"/>
  <c r="AS96" i="26"/>
  <c r="AR96" i="26"/>
  <c r="AO96" i="26"/>
  <c r="AN96" i="26"/>
  <c r="AM96" i="26"/>
  <c r="AL96" i="26"/>
  <c r="AK96" i="26"/>
  <c r="BQ95" i="26"/>
  <c r="BP95" i="26"/>
  <c r="BO95" i="26"/>
  <c r="BN95" i="26"/>
  <c r="BM95" i="26"/>
  <c r="BJ95" i="26"/>
  <c r="BI95" i="26"/>
  <c r="BH95" i="26"/>
  <c r="BG95" i="26"/>
  <c r="BF95" i="26"/>
  <c r="BC95" i="26"/>
  <c r="BB95" i="26"/>
  <c r="BA95" i="26"/>
  <c r="AZ95" i="26"/>
  <c r="AY95" i="26"/>
  <c r="AV95" i="26"/>
  <c r="AU95" i="26"/>
  <c r="AT95" i="26"/>
  <c r="AS95" i="26"/>
  <c r="AR95" i="26"/>
  <c r="AO95" i="26"/>
  <c r="AN95" i="26"/>
  <c r="AM95" i="26"/>
  <c r="AL95" i="26"/>
  <c r="AK95" i="26"/>
  <c r="BQ94" i="26"/>
  <c r="BP94" i="26"/>
  <c r="BO94" i="26"/>
  <c r="BN94" i="26"/>
  <c r="BM94" i="26"/>
  <c r="BJ94" i="26"/>
  <c r="BI94" i="26"/>
  <c r="BH94" i="26"/>
  <c r="BG94" i="26"/>
  <c r="BF94" i="26"/>
  <c r="AV94" i="26"/>
  <c r="AU94" i="26"/>
  <c r="AT94" i="26"/>
  <c r="AS94" i="26"/>
  <c r="AR94" i="26"/>
  <c r="AO94" i="26"/>
  <c r="AN94" i="26"/>
  <c r="AM94" i="26"/>
  <c r="AL94" i="26"/>
  <c r="AK94" i="26"/>
  <c r="BQ93" i="26"/>
  <c r="BP93" i="26"/>
  <c r="BO93" i="26"/>
  <c r="BN93" i="26"/>
  <c r="BM93" i="26"/>
  <c r="BJ93" i="26"/>
  <c r="BI93" i="26"/>
  <c r="BH93" i="26"/>
  <c r="BG93" i="26"/>
  <c r="BF93" i="26"/>
  <c r="AY93" i="26"/>
  <c r="AV93" i="26"/>
  <c r="AU93" i="26"/>
  <c r="AT93" i="26"/>
  <c r="AS93" i="26"/>
  <c r="AR93" i="26"/>
  <c r="AO93" i="26"/>
  <c r="AN93" i="26"/>
  <c r="AM93" i="26"/>
  <c r="AL93" i="26"/>
  <c r="AK93" i="26"/>
  <c r="BN88" i="26"/>
  <c r="AE88" i="26"/>
  <c r="BN87" i="26"/>
  <c r="AE87" i="26"/>
  <c r="BN86" i="26"/>
  <c r="AE86" i="26"/>
  <c r="AE65" i="26" s="1"/>
  <c r="BN85" i="26"/>
  <c r="AE85" i="26"/>
  <c r="BN84" i="26"/>
  <c r="AE84" i="26"/>
  <c r="AE63" i="26" s="1"/>
  <c r="BN83" i="26"/>
  <c r="AE83" i="26"/>
  <c r="BN82" i="26"/>
  <c r="AE82" i="26"/>
  <c r="AE61" i="26" s="1"/>
  <c r="BN81" i="26"/>
  <c r="AE81" i="26"/>
  <c r="BN80" i="26"/>
  <c r="AE80" i="26"/>
  <c r="AE59" i="26" s="1"/>
  <c r="BN79" i="26"/>
  <c r="AE79" i="26"/>
  <c r="BN78" i="26"/>
  <c r="AE78" i="26"/>
  <c r="BN77" i="26"/>
  <c r="AE77" i="26"/>
  <c r="BN76" i="26"/>
  <c r="AE76" i="26"/>
  <c r="AE55" i="26" s="1"/>
  <c r="BN75" i="26"/>
  <c r="AE75" i="26"/>
  <c r="BN74" i="26"/>
  <c r="AE74" i="26"/>
  <c r="AE53" i="26" s="1"/>
  <c r="BN73" i="26"/>
  <c r="AE73" i="26"/>
  <c r="BG71" i="26"/>
  <c r="AZ71" i="26"/>
  <c r="AS71" i="26"/>
  <c r="AL71" i="26"/>
  <c r="BN71" i="26" s="1"/>
  <c r="X71" i="26"/>
  <c r="Q71" i="26"/>
  <c r="J71" i="26"/>
  <c r="C71" i="26"/>
  <c r="AE71" i="26" s="1"/>
  <c r="AE66" i="26"/>
  <c r="X66" i="26"/>
  <c r="Q66" i="26"/>
  <c r="J66" i="26"/>
  <c r="C66" i="26"/>
  <c r="X65" i="26"/>
  <c r="Q65" i="26"/>
  <c r="J65" i="26"/>
  <c r="C65" i="26"/>
  <c r="AE64" i="26"/>
  <c r="X64" i="26"/>
  <c r="Q64" i="26"/>
  <c r="J64" i="26"/>
  <c r="C64" i="26"/>
  <c r="BG63" i="26"/>
  <c r="X63" i="26"/>
  <c r="Q63" i="26"/>
  <c r="J63" i="26"/>
  <c r="C63" i="26"/>
  <c r="AE62" i="26"/>
  <c r="X62" i="26"/>
  <c r="Q62" i="26"/>
  <c r="J62" i="26"/>
  <c r="C62" i="26"/>
  <c r="X61" i="26"/>
  <c r="Q61" i="26"/>
  <c r="J61" i="26"/>
  <c r="C61" i="26"/>
  <c r="AE60" i="26"/>
  <c r="X60" i="26"/>
  <c r="Q60" i="26"/>
  <c r="J60" i="26"/>
  <c r="C60" i="26"/>
  <c r="X59" i="26"/>
  <c r="Q59" i="26"/>
  <c r="J59" i="26"/>
  <c r="C59" i="26"/>
  <c r="AE58" i="26"/>
  <c r="X58" i="26"/>
  <c r="Q58" i="26"/>
  <c r="J58" i="26"/>
  <c r="C58" i="26"/>
  <c r="AE57" i="26"/>
  <c r="X57" i="26"/>
  <c r="Q57" i="26"/>
  <c r="J57" i="26"/>
  <c r="C57" i="26"/>
  <c r="AE56" i="26"/>
  <c r="X56" i="26"/>
  <c r="Q56" i="26"/>
  <c r="J56" i="26"/>
  <c r="C56" i="26"/>
  <c r="X55" i="26"/>
  <c r="Q55" i="26"/>
  <c r="J55" i="26"/>
  <c r="C55" i="26"/>
  <c r="BG54" i="26"/>
  <c r="AZ54" i="26"/>
  <c r="AE54" i="26"/>
  <c r="X54" i="26"/>
  <c r="Q54" i="26"/>
  <c r="J54" i="26"/>
  <c r="C54" i="26"/>
  <c r="AZ53" i="26"/>
  <c r="X53" i="26"/>
  <c r="Q53" i="26"/>
  <c r="J53" i="26"/>
  <c r="C53" i="26"/>
  <c r="AZ52" i="26"/>
  <c r="AE52" i="26"/>
  <c r="X52" i="26"/>
  <c r="Q52" i="26"/>
  <c r="J52" i="26"/>
  <c r="C52" i="26"/>
  <c r="C42" i="26"/>
  <c r="B22" i="26"/>
  <c r="C21" i="26"/>
  <c r="B21" i="26"/>
  <c r="C20" i="26"/>
  <c r="B20" i="26"/>
  <c r="B19" i="26"/>
  <c r="C19" i="26" s="1"/>
  <c r="B18" i="26"/>
  <c r="C18" i="26" s="1"/>
  <c r="B17" i="26"/>
  <c r="M16" i="26"/>
  <c r="L16" i="26"/>
  <c r="K16" i="26"/>
  <c r="J16" i="26"/>
  <c r="I16" i="26"/>
  <c r="H16" i="26"/>
  <c r="G16" i="26"/>
  <c r="F16" i="26"/>
  <c r="E16" i="26"/>
  <c r="D16" i="26"/>
  <c r="C16" i="26"/>
  <c r="A14" i="26"/>
  <c r="Q16" i="26" s="1"/>
  <c r="A13" i="26"/>
  <c r="P16" i="26" s="1"/>
  <c r="A12" i="26"/>
  <c r="O16" i="26" s="1"/>
  <c r="A11" i="26"/>
  <c r="N16" i="26" s="1"/>
  <c r="L10" i="26"/>
  <c r="K10" i="26"/>
  <c r="J10" i="26"/>
  <c r="I10" i="26"/>
  <c r="H10" i="26"/>
  <c r="G10" i="26"/>
  <c r="F10" i="26"/>
  <c r="E10" i="26"/>
  <c r="D10" i="26"/>
  <c r="C10" i="26"/>
  <c r="B10" i="26"/>
  <c r="A10" i="26"/>
  <c r="K7" i="26"/>
  <c r="BL50" i="26" s="1"/>
  <c r="BL71" i="26" s="1"/>
  <c r="J7" i="26"/>
  <c r="BE50" i="26" s="1"/>
  <c r="I7" i="26"/>
  <c r="AX50" i="26" s="1"/>
  <c r="H7" i="26"/>
  <c r="AQ50" i="26" s="1"/>
  <c r="G7" i="26"/>
  <c r="AJ50" i="26" s="1"/>
  <c r="AJ71" i="26" s="1"/>
  <c r="F7" i="26"/>
  <c r="AC50" i="26" s="1"/>
  <c r="E7" i="26"/>
  <c r="V50" i="26" s="1"/>
  <c r="D7" i="26"/>
  <c r="O50" i="26" s="1"/>
  <c r="C7" i="26"/>
  <c r="H50" i="26" s="1"/>
  <c r="B7" i="26"/>
  <c r="A50" i="26" s="1"/>
  <c r="C5" i="26"/>
  <c r="C4" i="26"/>
  <c r="C3" i="26"/>
  <c r="C2" i="26"/>
  <c r="BN64" i="27" l="1"/>
  <c r="BN68" i="27"/>
  <c r="BN60" i="27"/>
  <c r="AL58" i="27"/>
  <c r="BG58" i="27"/>
  <c r="BN58" i="27"/>
  <c r="AZ59" i="27"/>
  <c r="BG59" i="27"/>
  <c r="BN59" i="27"/>
  <c r="AL60" i="27"/>
  <c r="AS60" i="27"/>
  <c r="AZ60" i="27"/>
  <c r="AS61" i="27"/>
  <c r="BN61" i="27"/>
  <c r="AL62" i="27"/>
  <c r="BG62" i="27"/>
  <c r="AL72" i="27"/>
  <c r="BN72" i="27"/>
  <c r="AS63" i="27"/>
  <c r="AZ63" i="27"/>
  <c r="AS64" i="27"/>
  <c r="BG65" i="27"/>
  <c r="AZ66" i="27"/>
  <c r="BG66" i="27"/>
  <c r="AS67" i="27"/>
  <c r="AZ67" i="27"/>
  <c r="AS68" i="27"/>
  <c r="BG69" i="27"/>
  <c r="AZ70" i="27"/>
  <c r="BG70" i="27"/>
  <c r="AS71" i="27"/>
  <c r="AZ71" i="27"/>
  <c r="AZ58" i="27"/>
  <c r="AZ61" i="27"/>
  <c r="AZ62" i="27"/>
  <c r="BN65" i="26"/>
  <c r="AS57" i="26"/>
  <c r="BG58" i="26"/>
  <c r="BG59" i="26"/>
  <c r="AS62" i="26"/>
  <c r="AL63" i="26"/>
  <c r="AZ64" i="26"/>
  <c r="AS66" i="26"/>
  <c r="AS52" i="26"/>
  <c r="AS53" i="26"/>
  <c r="AS54" i="26"/>
  <c r="AS55" i="26"/>
  <c r="BG66" i="26"/>
  <c r="BN61" i="26"/>
  <c r="BG56" i="26"/>
  <c r="AS58" i="26"/>
  <c r="AL59" i="26"/>
  <c r="AS61" i="26"/>
  <c r="BG62" i="26"/>
  <c r="AL56" i="26"/>
  <c r="BN56" i="26"/>
  <c r="AL57" i="26"/>
  <c r="BG57" i="26"/>
  <c r="AZ58" i="26"/>
  <c r="AS59" i="26"/>
  <c r="AZ59" i="26"/>
  <c r="AL60" i="26"/>
  <c r="AS60" i="26"/>
  <c r="BN60" i="26"/>
  <c r="AL61" i="26"/>
  <c r="BG61" i="26"/>
  <c r="AZ62" i="26"/>
  <c r="AS63" i="26"/>
  <c r="AZ63" i="26"/>
  <c r="AL64" i="26"/>
  <c r="AS108" i="26"/>
  <c r="AL52" i="26"/>
  <c r="BN52" i="26"/>
  <c r="AL53" i="26"/>
  <c r="BN53" i="26"/>
  <c r="AL54" i="26"/>
  <c r="BN54" i="26"/>
  <c r="AL55" i="26"/>
  <c r="BG55" i="26"/>
  <c r="BN55" i="26"/>
  <c r="BN63" i="26"/>
  <c r="BG64" i="26"/>
  <c r="AZ65" i="26"/>
  <c r="N48" i="27"/>
  <c r="X73" i="27"/>
  <c r="J73" i="27"/>
  <c r="Q73" i="27"/>
  <c r="D42" i="27"/>
  <c r="P25" i="27"/>
  <c r="X51" i="27" s="1"/>
  <c r="AE67" i="26"/>
  <c r="AE45" i="26" s="1"/>
  <c r="J67" i="26"/>
  <c r="J45" i="26" s="1"/>
  <c r="BG67" i="26"/>
  <c r="Q67" i="26"/>
  <c r="Q45" i="26" s="1"/>
  <c r="AL67" i="26"/>
  <c r="AS67" i="26"/>
  <c r="BN67" i="26"/>
  <c r="O71" i="26"/>
  <c r="O111" i="26"/>
  <c r="O91" i="26"/>
  <c r="AQ111" i="26"/>
  <c r="AQ91" i="26"/>
  <c r="AQ71" i="26"/>
  <c r="H76" i="27"/>
  <c r="H116" i="27"/>
  <c r="H96" i="27"/>
  <c r="AJ76" i="27"/>
  <c r="AJ116" i="27"/>
  <c r="AJ96" i="27"/>
  <c r="BL76" i="27"/>
  <c r="BL116" i="27"/>
  <c r="BL96" i="27"/>
  <c r="AX91" i="26"/>
  <c r="AX111" i="26"/>
  <c r="AC91" i="26"/>
  <c r="AC71" i="26"/>
  <c r="AC111" i="26"/>
  <c r="AX71" i="26"/>
  <c r="AZ56" i="26"/>
  <c r="AZ57" i="26"/>
  <c r="AL58" i="26"/>
  <c r="BN58" i="26"/>
  <c r="BN59" i="26"/>
  <c r="BG60" i="26"/>
  <c r="AZ61" i="26"/>
  <c r="AL62" i="26"/>
  <c r="BN62" i="26"/>
  <c r="C67" i="26"/>
  <c r="C45" i="26" s="1"/>
  <c r="AL73" i="27"/>
  <c r="AS72" i="27"/>
  <c r="AR113" i="27"/>
  <c r="AS73" i="27" s="1"/>
  <c r="BN73" i="27"/>
  <c r="C73" i="27"/>
  <c r="AE73" i="27"/>
  <c r="AE51" i="27" s="1"/>
  <c r="V91" i="26"/>
  <c r="V111" i="26"/>
  <c r="V71" i="26"/>
  <c r="H111" i="26"/>
  <c r="H91" i="26"/>
  <c r="H71" i="26"/>
  <c r="AJ111" i="26"/>
  <c r="AJ91" i="26"/>
  <c r="BL111" i="26"/>
  <c r="BL91" i="26"/>
  <c r="A111" i="26"/>
  <c r="A71" i="26"/>
  <c r="A91" i="26"/>
  <c r="BE111" i="26"/>
  <c r="BE91" i="26"/>
  <c r="BE71" i="26"/>
  <c r="AZ55" i="26"/>
  <c r="V116" i="27"/>
  <c r="V76" i="27"/>
  <c r="V96" i="27"/>
  <c r="AX116" i="27"/>
  <c r="AX76" i="27"/>
  <c r="AX96" i="27"/>
  <c r="AS64" i="26"/>
  <c r="BN64" i="26"/>
  <c r="AL65" i="26"/>
  <c r="BG65" i="26"/>
  <c r="AZ108" i="26"/>
  <c r="AZ67" i="26" s="1"/>
  <c r="AZ66" i="26"/>
  <c r="BG63" i="27"/>
  <c r="AZ64" i="27"/>
  <c r="BG64" i="27"/>
  <c r="AS65" i="27"/>
  <c r="AZ65" i="27"/>
  <c r="AS66" i="27"/>
  <c r="BG67" i="27"/>
  <c r="AZ68" i="27"/>
  <c r="BG68" i="27"/>
  <c r="AS69" i="27"/>
  <c r="AZ69" i="27"/>
  <c r="AS70" i="27"/>
  <c r="BG71" i="27"/>
  <c r="BG72" i="27"/>
  <c r="BF113" i="27"/>
  <c r="BG73" i="27" s="1"/>
  <c r="AZ113" i="27"/>
  <c r="AZ73" i="27" s="1"/>
  <c r="AS58" i="27"/>
  <c r="AS59" i="27"/>
  <c r="BG60" i="27"/>
  <c r="BG61" i="27"/>
  <c r="AS62" i="27"/>
  <c r="O96" i="27"/>
  <c r="O76" i="27"/>
  <c r="AQ96" i="27"/>
  <c r="AQ76" i="27"/>
  <c r="X67" i="26"/>
  <c r="X45" i="26" s="1"/>
  <c r="A96" i="27"/>
  <c r="A76" i="27"/>
  <c r="AC96" i="27"/>
  <c r="AC76" i="27"/>
  <c r="BE96" i="27"/>
  <c r="BE76" i="27"/>
  <c r="AC116" i="27"/>
  <c r="AL66" i="26"/>
  <c r="BN66" i="26"/>
  <c r="BN51" i="27" l="1"/>
  <c r="C51" i="27"/>
  <c r="D42" i="26"/>
  <c r="C25" i="26" s="1"/>
  <c r="AL45" i="26"/>
  <c r="AS51" i="27"/>
  <c r="Q51" i="27"/>
  <c r="AL51" i="27"/>
  <c r="J51" i="27"/>
  <c r="C25" i="27"/>
  <c r="BG51" i="27"/>
  <c r="AZ51" i="27"/>
  <c r="BG45" i="26"/>
  <c r="AS45" i="26"/>
  <c r="BN45" i="26"/>
  <c r="AZ45" i="26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61" i="7"/>
  <c r="C42" i="7"/>
  <c r="C42" i="20"/>
  <c r="C53" i="20"/>
  <c r="C52" i="20"/>
  <c r="AZ54" i="20"/>
  <c r="AZ53" i="20"/>
  <c r="AZ52" i="20"/>
  <c r="X66" i="20"/>
  <c r="X65" i="20"/>
  <c r="X64" i="20"/>
  <c r="X63" i="20"/>
  <c r="X62" i="20"/>
  <c r="X61" i="20"/>
  <c r="X60" i="20"/>
  <c r="X59" i="20"/>
  <c r="X58" i="20"/>
  <c r="X57" i="20"/>
  <c r="X56" i="20"/>
  <c r="X55" i="20"/>
  <c r="X54" i="20"/>
  <c r="X53" i="20"/>
  <c r="X52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J66" i="20"/>
  <c r="J65" i="20"/>
  <c r="J64" i="20"/>
  <c r="J63" i="20"/>
  <c r="J62" i="20"/>
  <c r="J61" i="20"/>
  <c r="J60" i="20"/>
  <c r="J59" i="20"/>
  <c r="J58" i="20"/>
  <c r="J57" i="20"/>
  <c r="J56" i="20"/>
  <c r="J54" i="20"/>
  <c r="J53" i="20"/>
  <c r="J52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Y45" i="26" l="1"/>
  <c r="E8" i="26" s="1"/>
  <c r="D45" i="26"/>
  <c r="B8" i="26" s="1"/>
  <c r="AM45" i="26"/>
  <c r="G8" i="26" s="1"/>
  <c r="AF45" i="26"/>
  <c r="F8" i="26" s="1"/>
  <c r="R45" i="26"/>
  <c r="D8" i="26" s="1"/>
  <c r="K45" i="26"/>
  <c r="C8" i="26" s="1"/>
  <c r="BO45" i="26"/>
  <c r="K8" i="26" s="1"/>
  <c r="AT45" i="26"/>
  <c r="H8" i="26" s="1"/>
  <c r="BA45" i="26"/>
  <c r="I8" i="26" s="1"/>
  <c r="BH45" i="26"/>
  <c r="J8" i="26" s="1"/>
  <c r="AT51" i="27"/>
  <c r="H8" i="27" s="1"/>
  <c r="BA51" i="27"/>
  <c r="I8" i="27" s="1"/>
  <c r="AF51" i="27"/>
  <c r="F8" i="27" s="1"/>
  <c r="Y51" i="27"/>
  <c r="E8" i="27" s="1"/>
  <c r="D51" i="27"/>
  <c r="B8" i="27" s="1"/>
  <c r="K51" i="27"/>
  <c r="C8" i="27" s="1"/>
  <c r="BO51" i="27"/>
  <c r="K8" i="27" s="1"/>
  <c r="BH51" i="27"/>
  <c r="J8" i="27" s="1"/>
  <c r="R51" i="27"/>
  <c r="D8" i="27" s="1"/>
  <c r="AM51" i="27"/>
  <c r="G8" i="27" s="1"/>
  <c r="D42" i="20"/>
  <c r="C25" i="20" s="1"/>
  <c r="D42" i="7"/>
  <c r="BN67" i="21" l="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G56" i="21"/>
  <c r="BG55" i="21"/>
  <c r="BG54" i="21"/>
  <c r="BG53" i="21"/>
  <c r="BG52" i="21"/>
  <c r="AZ67" i="21"/>
  <c r="AZ66" i="21"/>
  <c r="AZ65" i="21"/>
  <c r="AZ64" i="21"/>
  <c r="AZ63" i="21"/>
  <c r="AZ62" i="21"/>
  <c r="AZ61" i="21"/>
  <c r="AZ60" i="21"/>
  <c r="AZ59" i="21"/>
  <c r="AZ58" i="21"/>
  <c r="AZ57" i="21"/>
  <c r="AZ56" i="21"/>
  <c r="AZ55" i="21"/>
  <c r="AZ54" i="21"/>
  <c r="AZ53" i="21"/>
  <c r="AZ52" i="21"/>
  <c r="AS67" i="21"/>
  <c r="AS66" i="21"/>
  <c r="AS65" i="21"/>
  <c r="AS64" i="21"/>
  <c r="AS63" i="21"/>
  <c r="AS62" i="21"/>
  <c r="AS61" i="21"/>
  <c r="AS60" i="21"/>
  <c r="AS59" i="21"/>
  <c r="AS58" i="21"/>
  <c r="AS57" i="21"/>
  <c r="AS56" i="21"/>
  <c r="AS55" i="21"/>
  <c r="AS54" i="21"/>
  <c r="AS53" i="21"/>
  <c r="AS52" i="21"/>
  <c r="AL56" i="21"/>
  <c r="AL55" i="21"/>
  <c r="AL54" i="21"/>
  <c r="AL53" i="21"/>
  <c r="AL52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X66" i="21"/>
  <c r="X65" i="21"/>
  <c r="X64" i="21"/>
  <c r="X63" i="21"/>
  <c r="X62" i="21"/>
  <c r="X61" i="21"/>
  <c r="X60" i="21"/>
  <c r="X59" i="21"/>
  <c r="X58" i="21"/>
  <c r="X57" i="21"/>
  <c r="X56" i="21"/>
  <c r="X55" i="21"/>
  <c r="X54" i="21"/>
  <c r="X53" i="21"/>
  <c r="X52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J52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C52" i="21"/>
  <c r="D42" i="21" l="1"/>
  <c r="C42" i="21"/>
  <c r="C25" i="21" s="1"/>
  <c r="N27" i="7" l="1"/>
  <c r="P27" i="7" s="1"/>
  <c r="O48" i="7"/>
  <c r="N47" i="7"/>
  <c r="N48" i="7" s="1"/>
  <c r="N46" i="7"/>
  <c r="P46" i="7" s="1"/>
  <c r="N45" i="7"/>
  <c r="P45" i="7" s="1"/>
  <c r="N44" i="7"/>
  <c r="P44" i="7" s="1"/>
  <c r="N43" i="7"/>
  <c r="P43" i="7" s="1"/>
  <c r="N42" i="7"/>
  <c r="P42" i="7" s="1"/>
  <c r="N41" i="7"/>
  <c r="P41" i="7" s="1"/>
  <c r="N40" i="7"/>
  <c r="P40" i="7" s="1"/>
  <c r="N39" i="7"/>
  <c r="P39" i="7" s="1"/>
  <c r="N38" i="7"/>
  <c r="P38" i="7" s="1"/>
  <c r="N37" i="7"/>
  <c r="P37" i="7" s="1"/>
  <c r="N36" i="7"/>
  <c r="P36" i="7" s="1"/>
  <c r="N35" i="7"/>
  <c r="P35" i="7" s="1"/>
  <c r="N34" i="7"/>
  <c r="P34" i="7" s="1"/>
  <c r="N33" i="7"/>
  <c r="P33" i="7" s="1"/>
  <c r="N32" i="7"/>
  <c r="P32" i="7" s="1"/>
  <c r="N31" i="7"/>
  <c r="P31" i="7" s="1"/>
  <c r="N30" i="7"/>
  <c r="P30" i="7" s="1"/>
  <c r="N29" i="7"/>
  <c r="P29" i="7" s="1"/>
  <c r="N28" i="7"/>
  <c r="P28" i="7" s="1"/>
  <c r="C3" i="20"/>
  <c r="B21" i="20"/>
  <c r="B20" i="20"/>
  <c r="C25" i="7" l="1"/>
  <c r="P47" i="7"/>
  <c r="P48" i="7" s="1"/>
  <c r="P25" i="7" l="1"/>
  <c r="F107" i="21" l="1"/>
  <c r="C79" i="7" l="1"/>
  <c r="B116" i="7" l="1"/>
  <c r="F12" i="26" l="1"/>
  <c r="F12" i="27"/>
  <c r="K14" i="27"/>
  <c r="K14" i="26"/>
  <c r="F14" i="26"/>
  <c r="F14" i="27"/>
  <c r="K13" i="27"/>
  <c r="K13" i="26"/>
  <c r="F13" i="26"/>
  <c r="F13" i="27"/>
  <c r="K12" i="27"/>
  <c r="K12" i="26"/>
  <c r="K11" i="27"/>
  <c r="K11" i="26"/>
  <c r="F11" i="26"/>
  <c r="F11" i="27"/>
  <c r="BQ126" i="7"/>
  <c r="BN109" i="7"/>
  <c r="BN90" i="7"/>
  <c r="BN100" i="20"/>
  <c r="BN82" i="20"/>
  <c r="AE80" i="20"/>
  <c r="AE59" i="20" s="1"/>
  <c r="BJ106" i="21" l="1"/>
  <c r="BG92" i="21" l="1"/>
  <c r="BH92" i="21"/>
  <c r="BI92" i="21"/>
  <c r="BJ92" i="21"/>
  <c r="BG93" i="21"/>
  <c r="BH93" i="21"/>
  <c r="BI93" i="21"/>
  <c r="BJ93" i="21"/>
  <c r="BG94" i="21"/>
  <c r="BH94" i="21"/>
  <c r="BI94" i="21"/>
  <c r="BJ94" i="21"/>
  <c r="BG95" i="21"/>
  <c r="BH95" i="21"/>
  <c r="BI95" i="21"/>
  <c r="BJ95" i="21"/>
  <c r="BG96" i="21"/>
  <c r="BH96" i="21"/>
  <c r="BI96" i="21"/>
  <c r="BJ96" i="21"/>
  <c r="BG97" i="21"/>
  <c r="BH97" i="21"/>
  <c r="BI97" i="21"/>
  <c r="BJ97" i="21"/>
  <c r="BG98" i="21"/>
  <c r="BH98" i="21"/>
  <c r="BI98" i="21"/>
  <c r="BJ98" i="21"/>
  <c r="BG99" i="21"/>
  <c r="BH99" i="21"/>
  <c r="BI99" i="21"/>
  <c r="BJ99" i="21"/>
  <c r="BG100" i="21"/>
  <c r="BH100" i="21"/>
  <c r="BI100" i="21"/>
  <c r="BJ100" i="21"/>
  <c r="BG101" i="21"/>
  <c r="BH101" i="21"/>
  <c r="BI101" i="21"/>
  <c r="BJ101" i="21"/>
  <c r="BG102" i="21"/>
  <c r="BH102" i="21"/>
  <c r="BI102" i="21"/>
  <c r="BJ102" i="21"/>
  <c r="BG103" i="21"/>
  <c r="BH103" i="21"/>
  <c r="BI103" i="21"/>
  <c r="BJ103" i="21"/>
  <c r="BG104" i="21"/>
  <c r="BH104" i="21"/>
  <c r="BI104" i="21"/>
  <c r="BJ104" i="21"/>
  <c r="BG105" i="21"/>
  <c r="BH105" i="21"/>
  <c r="BI105" i="21"/>
  <c r="BJ105" i="21"/>
  <c r="BG106" i="21"/>
  <c r="BH106" i="21"/>
  <c r="BI106" i="21"/>
  <c r="BF93" i="21"/>
  <c r="BF94" i="21"/>
  <c r="BF95" i="21"/>
  <c r="BF96" i="21"/>
  <c r="BF97" i="21"/>
  <c r="BF98" i="21"/>
  <c r="BF99" i="21"/>
  <c r="BF100" i="21"/>
  <c r="BF101" i="21"/>
  <c r="BF102" i="21"/>
  <c r="BF103" i="21"/>
  <c r="BF104" i="21"/>
  <c r="BF105" i="21"/>
  <c r="BF106" i="21"/>
  <c r="BF92" i="21"/>
  <c r="BG60" i="21" l="1"/>
  <c r="BG64" i="21"/>
  <c r="BG63" i="21"/>
  <c r="BG65" i="21"/>
  <c r="BG61" i="21"/>
  <c r="BG57" i="21"/>
  <c r="BG59" i="21"/>
  <c r="BG66" i="21"/>
  <c r="BG62" i="21"/>
  <c r="BG58" i="21"/>
  <c r="AA108" i="20"/>
  <c r="X71" i="20"/>
  <c r="Q71" i="20"/>
  <c r="J71" i="20"/>
  <c r="C71" i="20"/>
  <c r="AE71" i="20" s="1"/>
  <c r="L25" i="1" l="1"/>
  <c r="L27" i="1"/>
  <c r="L26" i="1"/>
  <c r="L24" i="1"/>
  <c r="C14" i="27"/>
  <c r="C14" i="26"/>
  <c r="E12" i="27"/>
  <c r="E12" i="26"/>
  <c r="D11" i="27"/>
  <c r="D11" i="26"/>
  <c r="G13" i="27"/>
  <c r="G13" i="26"/>
  <c r="H14" i="27"/>
  <c r="H14" i="26"/>
  <c r="J12" i="26"/>
  <c r="J12" i="27"/>
  <c r="I11" i="27"/>
  <c r="I11" i="26"/>
  <c r="B12" i="26"/>
  <c r="B12" i="27"/>
  <c r="E13" i="27"/>
  <c r="E13" i="26"/>
  <c r="D12" i="27"/>
  <c r="D12" i="26"/>
  <c r="C11" i="27"/>
  <c r="C11" i="26"/>
  <c r="G12" i="27"/>
  <c r="G12" i="26"/>
  <c r="J13" i="26"/>
  <c r="J13" i="27"/>
  <c r="I12" i="27"/>
  <c r="I12" i="26"/>
  <c r="H11" i="27"/>
  <c r="H11" i="26"/>
  <c r="B13" i="26"/>
  <c r="B13" i="27"/>
  <c r="B11" i="26"/>
  <c r="B11" i="27"/>
  <c r="E14" i="27"/>
  <c r="E14" i="26"/>
  <c r="D13" i="27"/>
  <c r="D13" i="26"/>
  <c r="C12" i="27"/>
  <c r="C12" i="26"/>
  <c r="G11" i="27"/>
  <c r="G11" i="26"/>
  <c r="J14" i="26"/>
  <c r="J14" i="27"/>
  <c r="I13" i="27"/>
  <c r="I13" i="26"/>
  <c r="H12" i="27"/>
  <c r="H12" i="26"/>
  <c r="B14" i="26"/>
  <c r="B14" i="27"/>
  <c r="D14" i="27"/>
  <c r="D14" i="26"/>
  <c r="C13" i="27"/>
  <c r="C13" i="26"/>
  <c r="E11" i="27"/>
  <c r="E11" i="26"/>
  <c r="G14" i="27"/>
  <c r="G14" i="26"/>
  <c r="I14" i="27"/>
  <c r="I14" i="26"/>
  <c r="H13" i="27"/>
  <c r="H13" i="26"/>
  <c r="J11" i="26"/>
  <c r="J11" i="27"/>
  <c r="AS113" i="20"/>
  <c r="AT113" i="20"/>
  <c r="AU113" i="20"/>
  <c r="AV113" i="20"/>
  <c r="AS114" i="20"/>
  <c r="AT114" i="20"/>
  <c r="AU114" i="20"/>
  <c r="AV114" i="20"/>
  <c r="AS115" i="20"/>
  <c r="AT115" i="20"/>
  <c r="AU115" i="20"/>
  <c r="AV115" i="20"/>
  <c r="AS116" i="20"/>
  <c r="AT116" i="20"/>
  <c r="AU116" i="20"/>
  <c r="AV116" i="20"/>
  <c r="AS117" i="20"/>
  <c r="AT117" i="20"/>
  <c r="AU117" i="20"/>
  <c r="AV117" i="20"/>
  <c r="AS118" i="20"/>
  <c r="AT118" i="20"/>
  <c r="AU118" i="20"/>
  <c r="AV118" i="20"/>
  <c r="AR114" i="20"/>
  <c r="AR115" i="20"/>
  <c r="AR116" i="20"/>
  <c r="AR117" i="20"/>
  <c r="AR118" i="20"/>
  <c r="AR113" i="20"/>
  <c r="AS93" i="20"/>
  <c r="AT93" i="20"/>
  <c r="AU93" i="20"/>
  <c r="AV93" i="20"/>
  <c r="AS94" i="20"/>
  <c r="AT94" i="20"/>
  <c r="AU94" i="20"/>
  <c r="AV94" i="20"/>
  <c r="AS95" i="20"/>
  <c r="AT95" i="20"/>
  <c r="AU95" i="20"/>
  <c r="AV95" i="20"/>
  <c r="AS96" i="20"/>
  <c r="AT96" i="20"/>
  <c r="AU96" i="20"/>
  <c r="AV96" i="20"/>
  <c r="AS97" i="20"/>
  <c r="AT97" i="20"/>
  <c r="AU97" i="20"/>
  <c r="AV97" i="20"/>
  <c r="AS98" i="20"/>
  <c r="AT98" i="20"/>
  <c r="AU98" i="20"/>
  <c r="AV98" i="20"/>
  <c r="AS99" i="20"/>
  <c r="AT99" i="20"/>
  <c r="AU99" i="20"/>
  <c r="AV99" i="20"/>
  <c r="AS100" i="20"/>
  <c r="AT100" i="20"/>
  <c r="AU100" i="20"/>
  <c r="AV100" i="20"/>
  <c r="AS101" i="20"/>
  <c r="AT101" i="20"/>
  <c r="AU101" i="20"/>
  <c r="AV101" i="20"/>
  <c r="AS102" i="20"/>
  <c r="AT102" i="20"/>
  <c r="AU102" i="20"/>
  <c r="AV102" i="20"/>
  <c r="AS103" i="20"/>
  <c r="AT103" i="20"/>
  <c r="AU103" i="20"/>
  <c r="AV103" i="20"/>
  <c r="AS104" i="20"/>
  <c r="AT104" i="20"/>
  <c r="AU104" i="20"/>
  <c r="AV104" i="20"/>
  <c r="AS105" i="20"/>
  <c r="AT105" i="20"/>
  <c r="AU105" i="20"/>
  <c r="AV105" i="20"/>
  <c r="AS106" i="20"/>
  <c r="AT106" i="20"/>
  <c r="AU106" i="20"/>
  <c r="AV106" i="20"/>
  <c r="AS107" i="20"/>
  <c r="AT107" i="20"/>
  <c r="AU107" i="20"/>
  <c r="AV107" i="20"/>
  <c r="AR94" i="20"/>
  <c r="AR95" i="20"/>
  <c r="AR96" i="20"/>
  <c r="AR97" i="20"/>
  <c r="AR98" i="20"/>
  <c r="AR99" i="20"/>
  <c r="AR100" i="20"/>
  <c r="AR101" i="20"/>
  <c r="AR102" i="20"/>
  <c r="AR103" i="20"/>
  <c r="AR104" i="20"/>
  <c r="AR105" i="20"/>
  <c r="AR106" i="20"/>
  <c r="AR107" i="20"/>
  <c r="AY93" i="20"/>
  <c r="AZ121" i="7"/>
  <c r="BA121" i="7"/>
  <c r="BB121" i="7"/>
  <c r="BC121" i="7"/>
  <c r="AZ122" i="7"/>
  <c r="BA122" i="7"/>
  <c r="BB122" i="7"/>
  <c r="BC122" i="7"/>
  <c r="AZ123" i="7"/>
  <c r="BA123" i="7"/>
  <c r="BB123" i="7"/>
  <c r="BC123" i="7"/>
  <c r="AZ124" i="7"/>
  <c r="BA124" i="7"/>
  <c r="BB124" i="7"/>
  <c r="BC124" i="7"/>
  <c r="AZ125" i="7"/>
  <c r="BA125" i="7"/>
  <c r="BB125" i="7"/>
  <c r="BC125" i="7"/>
  <c r="AZ126" i="7"/>
  <c r="BA126" i="7"/>
  <c r="BB126" i="7"/>
  <c r="BC126" i="7"/>
  <c r="AY122" i="7"/>
  <c r="AY123" i="7"/>
  <c r="AY124" i="7"/>
  <c r="AY125" i="7"/>
  <c r="AY126" i="7"/>
  <c r="AY121" i="7"/>
  <c r="AZ101" i="7"/>
  <c r="BA101" i="7"/>
  <c r="BB101" i="7"/>
  <c r="BC101" i="7"/>
  <c r="AZ102" i="7"/>
  <c r="BA102" i="7"/>
  <c r="BB102" i="7"/>
  <c r="BC102" i="7"/>
  <c r="AZ103" i="7"/>
  <c r="BA103" i="7"/>
  <c r="BB103" i="7"/>
  <c r="BC103" i="7"/>
  <c r="AZ104" i="7"/>
  <c r="BA104" i="7"/>
  <c r="BB104" i="7"/>
  <c r="BC104" i="7"/>
  <c r="AZ105" i="7"/>
  <c r="BA105" i="7"/>
  <c r="BB105" i="7"/>
  <c r="BC105" i="7"/>
  <c r="AZ106" i="7"/>
  <c r="BA106" i="7"/>
  <c r="BB106" i="7"/>
  <c r="BC106" i="7"/>
  <c r="AZ107" i="7"/>
  <c r="BA107" i="7"/>
  <c r="BB107" i="7"/>
  <c r="BC107" i="7"/>
  <c r="AZ108" i="7"/>
  <c r="BA108" i="7"/>
  <c r="BB108" i="7"/>
  <c r="BC108" i="7"/>
  <c r="AZ109" i="7"/>
  <c r="BA109" i="7"/>
  <c r="BB109" i="7"/>
  <c r="BC109" i="7"/>
  <c r="AZ110" i="7"/>
  <c r="BA110" i="7"/>
  <c r="BB110" i="7"/>
  <c r="BC110" i="7"/>
  <c r="AZ111" i="7"/>
  <c r="BA111" i="7"/>
  <c r="BB111" i="7"/>
  <c r="BC111" i="7"/>
  <c r="AZ112" i="7"/>
  <c r="BA112" i="7"/>
  <c r="BB112" i="7"/>
  <c r="BC112" i="7"/>
  <c r="AZ113" i="7"/>
  <c r="BA113" i="7"/>
  <c r="BB113" i="7"/>
  <c r="BC113" i="7"/>
  <c r="AZ114" i="7"/>
  <c r="BA114" i="7"/>
  <c r="BB114" i="7"/>
  <c r="BC114" i="7"/>
  <c r="AZ115" i="7"/>
  <c r="BA115" i="7"/>
  <c r="BB115" i="7"/>
  <c r="BC115" i="7"/>
  <c r="AY102" i="7"/>
  <c r="AY103" i="7"/>
  <c r="AY104" i="7"/>
  <c r="AY105" i="7"/>
  <c r="AY106" i="7"/>
  <c r="AY107" i="7"/>
  <c r="AY108" i="7"/>
  <c r="AY109" i="7"/>
  <c r="AY110" i="7"/>
  <c r="AY111" i="7"/>
  <c r="AY112" i="7"/>
  <c r="AY113" i="7"/>
  <c r="AY114" i="7"/>
  <c r="AY115" i="7"/>
  <c r="AY101" i="7"/>
  <c r="AZ74" i="7" l="1"/>
  <c r="AZ70" i="7"/>
  <c r="AZ66" i="7"/>
  <c r="AZ64" i="7"/>
  <c r="AZ69" i="7"/>
  <c r="AZ63" i="7"/>
  <c r="AZ72" i="7"/>
  <c r="AZ68" i="7"/>
  <c r="AZ62" i="7"/>
  <c r="AZ73" i="7"/>
  <c r="AZ61" i="7"/>
  <c r="AZ75" i="7"/>
  <c r="AZ71" i="7"/>
  <c r="AZ67" i="7"/>
  <c r="AZ65" i="7"/>
  <c r="AS64" i="20"/>
  <c r="AS60" i="20"/>
  <c r="AS56" i="20"/>
  <c r="AS52" i="20"/>
  <c r="AS54" i="20"/>
  <c r="AS62" i="20"/>
  <c r="AS58" i="20"/>
  <c r="AS66" i="20"/>
  <c r="AS65" i="20"/>
  <c r="AS61" i="20"/>
  <c r="AS57" i="20"/>
  <c r="AS55" i="20"/>
  <c r="AS63" i="20"/>
  <c r="AS59" i="20"/>
  <c r="AS53" i="20"/>
  <c r="P21" i="27"/>
  <c r="P19" i="27"/>
  <c r="P20" i="27"/>
  <c r="P23" i="27"/>
  <c r="P17" i="27"/>
  <c r="P18" i="27"/>
  <c r="P22" i="27"/>
  <c r="O23" i="27"/>
  <c r="O22" i="27"/>
  <c r="O20" i="27"/>
  <c r="O17" i="27"/>
  <c r="O21" i="27"/>
  <c r="O18" i="27"/>
  <c r="O19" i="27"/>
  <c r="P23" i="26"/>
  <c r="P19" i="26"/>
  <c r="P20" i="26"/>
  <c r="P22" i="26"/>
  <c r="P18" i="26"/>
  <c r="P21" i="26"/>
  <c r="O23" i="26"/>
  <c r="O20" i="26"/>
  <c r="O22" i="26"/>
  <c r="O19" i="26"/>
  <c r="O18" i="26"/>
  <c r="O17" i="26"/>
  <c r="O21" i="26"/>
  <c r="P17" i="26"/>
  <c r="Q22" i="27"/>
  <c r="Q23" i="27"/>
  <c r="Q18" i="27"/>
  <c r="Q19" i="27"/>
  <c r="Q20" i="27"/>
  <c r="Q17" i="27"/>
  <c r="Q21" i="27"/>
  <c r="N18" i="27"/>
  <c r="N19" i="27"/>
  <c r="N22" i="27"/>
  <c r="N23" i="27"/>
  <c r="N17" i="27"/>
  <c r="N20" i="27"/>
  <c r="N21" i="27"/>
  <c r="N23" i="26"/>
  <c r="Q19" i="26"/>
  <c r="Q18" i="26"/>
  <c r="Q22" i="26"/>
  <c r="Q17" i="26"/>
  <c r="Q21" i="26"/>
  <c r="Q23" i="26"/>
  <c r="Q20" i="26"/>
  <c r="N21" i="26"/>
  <c r="N17" i="26"/>
  <c r="N19" i="26"/>
  <c r="N20" i="26"/>
  <c r="N22" i="26"/>
  <c r="N18" i="26"/>
  <c r="AV126" i="7"/>
  <c r="AS121" i="7"/>
  <c r="AT121" i="7"/>
  <c r="AU121" i="7"/>
  <c r="AV121" i="7"/>
  <c r="AS122" i="7"/>
  <c r="AT122" i="7"/>
  <c r="AU122" i="7"/>
  <c r="AV122" i="7"/>
  <c r="AS123" i="7"/>
  <c r="AT123" i="7"/>
  <c r="AU123" i="7"/>
  <c r="AV123" i="7"/>
  <c r="AS124" i="7"/>
  <c r="AT124" i="7"/>
  <c r="AU124" i="7"/>
  <c r="AV124" i="7"/>
  <c r="AS125" i="7"/>
  <c r="AT125" i="7"/>
  <c r="AU125" i="7"/>
  <c r="AV125" i="7"/>
  <c r="AS126" i="7"/>
  <c r="AT126" i="7"/>
  <c r="AU126" i="7"/>
  <c r="AR122" i="7"/>
  <c r="AR123" i="7"/>
  <c r="AR124" i="7"/>
  <c r="AR125" i="7"/>
  <c r="AR126" i="7"/>
  <c r="AR121" i="7"/>
  <c r="AS101" i="7"/>
  <c r="AT101" i="7"/>
  <c r="AU101" i="7"/>
  <c r="AV101" i="7"/>
  <c r="AS102" i="7"/>
  <c r="AT102" i="7"/>
  <c r="AU102" i="7"/>
  <c r="AV102" i="7"/>
  <c r="AS103" i="7"/>
  <c r="AT103" i="7"/>
  <c r="AU103" i="7"/>
  <c r="AV103" i="7"/>
  <c r="AS104" i="7"/>
  <c r="AT104" i="7"/>
  <c r="AU104" i="7"/>
  <c r="AV104" i="7"/>
  <c r="AS105" i="7"/>
  <c r="AT105" i="7"/>
  <c r="AU105" i="7"/>
  <c r="AV105" i="7"/>
  <c r="AS106" i="7"/>
  <c r="AT106" i="7"/>
  <c r="AU106" i="7"/>
  <c r="AV106" i="7"/>
  <c r="AS107" i="7"/>
  <c r="AT107" i="7"/>
  <c r="AU107" i="7"/>
  <c r="AV107" i="7"/>
  <c r="AS108" i="7"/>
  <c r="AT108" i="7"/>
  <c r="AU108" i="7"/>
  <c r="AV108" i="7"/>
  <c r="AS109" i="7"/>
  <c r="AT109" i="7"/>
  <c r="AU109" i="7"/>
  <c r="AV109" i="7"/>
  <c r="AS110" i="7"/>
  <c r="AT110" i="7"/>
  <c r="AU110" i="7"/>
  <c r="AV110" i="7"/>
  <c r="AS111" i="7"/>
  <c r="AT111" i="7"/>
  <c r="AU111" i="7"/>
  <c r="AV111" i="7"/>
  <c r="AS112" i="7"/>
  <c r="AT112" i="7"/>
  <c r="AU112" i="7"/>
  <c r="AV112" i="7"/>
  <c r="AS113" i="7"/>
  <c r="AT113" i="7"/>
  <c r="AU113" i="7"/>
  <c r="AV113" i="7"/>
  <c r="AS114" i="7"/>
  <c r="AT114" i="7"/>
  <c r="AU114" i="7"/>
  <c r="AV114" i="7"/>
  <c r="AS115" i="7"/>
  <c r="AT115" i="7"/>
  <c r="AU115" i="7"/>
  <c r="AV115" i="7"/>
  <c r="AR102" i="7"/>
  <c r="AR103" i="7"/>
  <c r="AR104" i="7"/>
  <c r="AR105" i="7"/>
  <c r="AR106" i="7"/>
  <c r="AR107" i="7"/>
  <c r="AR108" i="7"/>
  <c r="AR109" i="7"/>
  <c r="AR110" i="7"/>
  <c r="AR111" i="7"/>
  <c r="AR112" i="7"/>
  <c r="AR113" i="7"/>
  <c r="AR114" i="7"/>
  <c r="AR115" i="7"/>
  <c r="AR101" i="7"/>
  <c r="AL113" i="20"/>
  <c r="AM113" i="20"/>
  <c r="AN113" i="20"/>
  <c r="AO113" i="20"/>
  <c r="AL114" i="20"/>
  <c r="AM114" i="20"/>
  <c r="AN114" i="20"/>
  <c r="AO114" i="20"/>
  <c r="AL115" i="20"/>
  <c r="AM115" i="20"/>
  <c r="AN115" i="20"/>
  <c r="AO115" i="20"/>
  <c r="AL116" i="20"/>
  <c r="AM116" i="20"/>
  <c r="AN116" i="20"/>
  <c r="AO116" i="20"/>
  <c r="AL117" i="20"/>
  <c r="AM117" i="20"/>
  <c r="AN117" i="20"/>
  <c r="AO117" i="20"/>
  <c r="AL118" i="20"/>
  <c r="AM118" i="20"/>
  <c r="AN118" i="20"/>
  <c r="AO118" i="20"/>
  <c r="AK114" i="20"/>
  <c r="AK115" i="20"/>
  <c r="AK116" i="20"/>
  <c r="AK117" i="20"/>
  <c r="AK118" i="20"/>
  <c r="AK113" i="20"/>
  <c r="AL93" i="20"/>
  <c r="AM93" i="20"/>
  <c r="AN93" i="20"/>
  <c r="AO93" i="20"/>
  <c r="AL94" i="20"/>
  <c r="AM94" i="20"/>
  <c r="AN94" i="20"/>
  <c r="AO94" i="20"/>
  <c r="AL95" i="20"/>
  <c r="AM95" i="20"/>
  <c r="AN95" i="20"/>
  <c r="AO95" i="20"/>
  <c r="AL96" i="20"/>
  <c r="AM96" i="20"/>
  <c r="AN96" i="20"/>
  <c r="AO96" i="20"/>
  <c r="AL97" i="20"/>
  <c r="AM97" i="20"/>
  <c r="AN97" i="20"/>
  <c r="AO97" i="20"/>
  <c r="AL98" i="20"/>
  <c r="AM98" i="20"/>
  <c r="AN98" i="20"/>
  <c r="AO98" i="20"/>
  <c r="AL99" i="20"/>
  <c r="AM99" i="20"/>
  <c r="AN99" i="20"/>
  <c r="AO99" i="20"/>
  <c r="AL100" i="20"/>
  <c r="AM100" i="20"/>
  <c r="AN100" i="20"/>
  <c r="AO100" i="20"/>
  <c r="AL101" i="20"/>
  <c r="AM101" i="20"/>
  <c r="AN101" i="20"/>
  <c r="AO101" i="20"/>
  <c r="AL102" i="20"/>
  <c r="AM102" i="20"/>
  <c r="AN102" i="20"/>
  <c r="AO102" i="20"/>
  <c r="AL103" i="20"/>
  <c r="AM103" i="20"/>
  <c r="AN103" i="20"/>
  <c r="AO103" i="20"/>
  <c r="AL104" i="20"/>
  <c r="AM104" i="20"/>
  <c r="AN104" i="20"/>
  <c r="AO104" i="20"/>
  <c r="AL105" i="20"/>
  <c r="AM105" i="20"/>
  <c r="AN105" i="20"/>
  <c r="AO105" i="20"/>
  <c r="AL106" i="20"/>
  <c r="AM106" i="20"/>
  <c r="AN106" i="20"/>
  <c r="AO106" i="20"/>
  <c r="AL107" i="20"/>
  <c r="AM107" i="20"/>
  <c r="AN107" i="20"/>
  <c r="AO107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R93" i="20"/>
  <c r="AS73" i="7" l="1"/>
  <c r="AS69" i="7"/>
  <c r="AS61" i="7"/>
  <c r="AS63" i="7"/>
  <c r="AS68" i="7"/>
  <c r="AS62" i="7"/>
  <c r="AS75" i="7"/>
  <c r="AS71" i="7"/>
  <c r="AS67" i="7"/>
  <c r="AS65" i="7"/>
  <c r="AS72" i="7"/>
  <c r="AS74" i="7"/>
  <c r="AS70" i="7"/>
  <c r="AS66" i="7"/>
  <c r="AS64" i="7"/>
  <c r="AL57" i="20"/>
  <c r="AL55" i="20"/>
  <c r="AL65" i="20"/>
  <c r="AL61" i="20"/>
  <c r="AL64" i="20"/>
  <c r="AL56" i="20"/>
  <c r="AL52" i="20"/>
  <c r="AL66" i="20"/>
  <c r="AL62" i="20"/>
  <c r="AL58" i="20"/>
  <c r="AL60" i="20"/>
  <c r="AL54" i="20"/>
  <c r="AL63" i="20"/>
  <c r="AL59" i="20"/>
  <c r="AL53" i="20"/>
  <c r="BG121" i="7"/>
  <c r="BH121" i="7"/>
  <c r="BI121" i="7"/>
  <c r="BJ121" i="7"/>
  <c r="BG122" i="7"/>
  <c r="BH122" i="7"/>
  <c r="BI122" i="7"/>
  <c r="BJ122" i="7"/>
  <c r="BG123" i="7"/>
  <c r="BH123" i="7"/>
  <c r="BI123" i="7"/>
  <c r="BJ123" i="7"/>
  <c r="BG124" i="7"/>
  <c r="BH124" i="7"/>
  <c r="BI124" i="7"/>
  <c r="BJ124" i="7"/>
  <c r="BG125" i="7"/>
  <c r="BH125" i="7"/>
  <c r="BI125" i="7"/>
  <c r="BJ125" i="7"/>
  <c r="BG126" i="7"/>
  <c r="BH126" i="7"/>
  <c r="BI126" i="7"/>
  <c r="BJ126" i="7"/>
  <c r="BF122" i="7"/>
  <c r="BF123" i="7"/>
  <c r="BF124" i="7"/>
  <c r="BF125" i="7"/>
  <c r="BF126" i="7"/>
  <c r="BF121" i="7"/>
  <c r="BG101" i="7"/>
  <c r="BH101" i="7"/>
  <c r="BI101" i="7"/>
  <c r="BJ101" i="7"/>
  <c r="BG102" i="7"/>
  <c r="BH102" i="7"/>
  <c r="BI102" i="7"/>
  <c r="BJ102" i="7"/>
  <c r="BG103" i="7"/>
  <c r="BH103" i="7"/>
  <c r="BI103" i="7"/>
  <c r="BJ103" i="7"/>
  <c r="BG104" i="7"/>
  <c r="BH104" i="7"/>
  <c r="BI104" i="7"/>
  <c r="BJ104" i="7"/>
  <c r="BG105" i="7"/>
  <c r="BH105" i="7"/>
  <c r="BI105" i="7"/>
  <c r="BJ105" i="7"/>
  <c r="BG106" i="7"/>
  <c r="BH106" i="7"/>
  <c r="BI106" i="7"/>
  <c r="BJ106" i="7"/>
  <c r="BG107" i="7"/>
  <c r="BH107" i="7"/>
  <c r="BI107" i="7"/>
  <c r="BJ107" i="7"/>
  <c r="BG108" i="7"/>
  <c r="BH108" i="7"/>
  <c r="BI108" i="7"/>
  <c r="BJ108" i="7"/>
  <c r="BG109" i="7"/>
  <c r="BH109" i="7"/>
  <c r="BI109" i="7"/>
  <c r="BJ109" i="7"/>
  <c r="BG110" i="7"/>
  <c r="BH110" i="7"/>
  <c r="BI110" i="7"/>
  <c r="BJ110" i="7"/>
  <c r="BG111" i="7"/>
  <c r="BH111" i="7"/>
  <c r="BI111" i="7"/>
  <c r="BJ111" i="7"/>
  <c r="BG112" i="7"/>
  <c r="BH112" i="7"/>
  <c r="BI112" i="7"/>
  <c r="BJ112" i="7"/>
  <c r="BG113" i="7"/>
  <c r="BH113" i="7"/>
  <c r="BI113" i="7"/>
  <c r="BJ113" i="7"/>
  <c r="BG114" i="7"/>
  <c r="BH114" i="7"/>
  <c r="BI114" i="7"/>
  <c r="BJ114" i="7"/>
  <c r="BG115" i="7"/>
  <c r="BH115" i="7"/>
  <c r="BI115" i="7"/>
  <c r="BJ115" i="7"/>
  <c r="BF102" i="7"/>
  <c r="BF103" i="7"/>
  <c r="BF104" i="7"/>
  <c r="BF105" i="7"/>
  <c r="BF106" i="7"/>
  <c r="BF107" i="7"/>
  <c r="BF108" i="7"/>
  <c r="BF109" i="7"/>
  <c r="BF110" i="7"/>
  <c r="BF111" i="7"/>
  <c r="BF112" i="7"/>
  <c r="BF113" i="7"/>
  <c r="BF114" i="7"/>
  <c r="BF115" i="7"/>
  <c r="BF101" i="7"/>
  <c r="BG113" i="20"/>
  <c r="BH113" i="20"/>
  <c r="BI113" i="20"/>
  <c r="BJ113" i="20"/>
  <c r="BG114" i="20"/>
  <c r="BH114" i="20"/>
  <c r="BI114" i="20"/>
  <c r="BJ114" i="20"/>
  <c r="BG115" i="20"/>
  <c r="BH115" i="20"/>
  <c r="BI115" i="20"/>
  <c r="BJ115" i="20"/>
  <c r="BG116" i="20"/>
  <c r="BH116" i="20"/>
  <c r="BI116" i="20"/>
  <c r="BJ116" i="20"/>
  <c r="BG117" i="20"/>
  <c r="BH117" i="20"/>
  <c r="BI117" i="20"/>
  <c r="BJ117" i="20"/>
  <c r="BG118" i="20"/>
  <c r="BH118" i="20"/>
  <c r="BI118" i="20"/>
  <c r="BJ118" i="20"/>
  <c r="BF114" i="20"/>
  <c r="BF115" i="20"/>
  <c r="BF116" i="20"/>
  <c r="BF117" i="20"/>
  <c r="BF118" i="20"/>
  <c r="BF113" i="20"/>
  <c r="BG93" i="20"/>
  <c r="BH93" i="20"/>
  <c r="BI93" i="20"/>
  <c r="BJ93" i="20"/>
  <c r="BG94" i="20"/>
  <c r="BH94" i="20"/>
  <c r="BI94" i="20"/>
  <c r="BJ94" i="20"/>
  <c r="BG95" i="20"/>
  <c r="BH95" i="20"/>
  <c r="BI95" i="20"/>
  <c r="BJ95" i="20"/>
  <c r="BG96" i="20"/>
  <c r="BH96" i="20"/>
  <c r="BI96" i="20"/>
  <c r="BJ96" i="20"/>
  <c r="BG97" i="20"/>
  <c r="BH97" i="20"/>
  <c r="BI97" i="20"/>
  <c r="BJ97" i="20"/>
  <c r="BG98" i="20"/>
  <c r="BH98" i="20"/>
  <c r="BI98" i="20"/>
  <c r="BJ98" i="20"/>
  <c r="BG99" i="20"/>
  <c r="BH99" i="20"/>
  <c r="BI99" i="20"/>
  <c r="BJ99" i="20"/>
  <c r="BG100" i="20"/>
  <c r="BH100" i="20"/>
  <c r="BI100" i="20"/>
  <c r="BJ100" i="20"/>
  <c r="BG101" i="20"/>
  <c r="BH101" i="20"/>
  <c r="BI101" i="20"/>
  <c r="BJ101" i="20"/>
  <c r="BG102" i="20"/>
  <c r="BH102" i="20"/>
  <c r="BI102" i="20"/>
  <c r="BJ102" i="20"/>
  <c r="BG103" i="20"/>
  <c r="BH103" i="20"/>
  <c r="BI103" i="20"/>
  <c r="BJ103" i="20"/>
  <c r="BG104" i="20"/>
  <c r="BH104" i="20"/>
  <c r="BI104" i="20"/>
  <c r="BJ104" i="20"/>
  <c r="BG105" i="20"/>
  <c r="BH105" i="20"/>
  <c r="BI105" i="20"/>
  <c r="BJ105" i="20"/>
  <c r="BG106" i="20"/>
  <c r="BH106" i="20"/>
  <c r="BI106" i="20"/>
  <c r="BJ106" i="20"/>
  <c r="BG107" i="20"/>
  <c r="BH107" i="20"/>
  <c r="BI107" i="20"/>
  <c r="BJ107" i="20"/>
  <c r="BF94" i="20"/>
  <c r="BF95" i="20"/>
  <c r="BF96" i="20"/>
  <c r="BF97" i="20"/>
  <c r="BF98" i="20"/>
  <c r="BF99" i="20"/>
  <c r="BF100" i="20"/>
  <c r="BF101" i="20"/>
  <c r="BF102" i="20"/>
  <c r="BF103" i="20"/>
  <c r="BF104" i="20"/>
  <c r="BF105" i="20"/>
  <c r="BF106" i="20"/>
  <c r="BF107" i="20"/>
  <c r="BF93" i="20"/>
  <c r="BG73" i="7" l="1"/>
  <c r="BG69" i="7"/>
  <c r="BG61" i="7"/>
  <c r="BG63" i="7"/>
  <c r="BG72" i="7"/>
  <c r="BG62" i="7"/>
  <c r="BG71" i="7"/>
  <c r="BG65" i="7"/>
  <c r="BG68" i="7"/>
  <c r="BG75" i="7"/>
  <c r="BG67" i="7"/>
  <c r="BG74" i="7"/>
  <c r="BG70" i="7"/>
  <c r="BG66" i="7"/>
  <c r="BG64" i="7"/>
  <c r="BG60" i="20"/>
  <c r="BG52" i="20"/>
  <c r="BG54" i="20"/>
  <c r="BG64" i="20"/>
  <c r="BG56" i="20"/>
  <c r="BG66" i="20"/>
  <c r="BG62" i="20"/>
  <c r="BG58" i="20"/>
  <c r="BG65" i="20"/>
  <c r="BG61" i="20"/>
  <c r="BG57" i="20"/>
  <c r="BG55" i="20"/>
  <c r="BG63" i="20"/>
  <c r="BG59" i="20"/>
  <c r="BG53" i="20"/>
  <c r="AL92" i="21"/>
  <c r="AM92" i="21"/>
  <c r="AN92" i="21"/>
  <c r="AO92" i="21"/>
  <c r="AL93" i="21"/>
  <c r="AM93" i="21"/>
  <c r="AN93" i="21"/>
  <c r="AO93" i="21"/>
  <c r="AL94" i="21"/>
  <c r="AM94" i="21"/>
  <c r="AN94" i="21"/>
  <c r="AO94" i="21"/>
  <c r="AL95" i="21"/>
  <c r="AM95" i="21"/>
  <c r="AN95" i="21"/>
  <c r="AO95" i="21"/>
  <c r="AL96" i="21"/>
  <c r="AM96" i="21"/>
  <c r="AN96" i="21"/>
  <c r="AO96" i="21"/>
  <c r="AL97" i="21"/>
  <c r="AM97" i="21"/>
  <c r="AN97" i="21"/>
  <c r="AO97" i="21"/>
  <c r="AL98" i="21"/>
  <c r="AM98" i="21"/>
  <c r="AN98" i="21"/>
  <c r="AO98" i="21"/>
  <c r="AL99" i="21"/>
  <c r="AM99" i="21"/>
  <c r="AN99" i="21"/>
  <c r="AO99" i="21"/>
  <c r="AL100" i="21"/>
  <c r="AM100" i="21"/>
  <c r="AN100" i="21"/>
  <c r="AO100" i="21"/>
  <c r="AL101" i="21"/>
  <c r="AM101" i="21"/>
  <c r="AN101" i="21"/>
  <c r="AO101" i="21"/>
  <c r="AL102" i="21"/>
  <c r="AM102" i="21"/>
  <c r="AN102" i="21"/>
  <c r="AO102" i="21"/>
  <c r="AL103" i="21"/>
  <c r="AM103" i="21"/>
  <c r="AN103" i="21"/>
  <c r="AO103" i="21"/>
  <c r="AL104" i="21"/>
  <c r="AM104" i="21"/>
  <c r="AN104" i="21"/>
  <c r="AO104" i="21"/>
  <c r="AL105" i="21"/>
  <c r="AM105" i="21"/>
  <c r="AN105" i="21"/>
  <c r="AO105" i="21"/>
  <c r="AL106" i="21"/>
  <c r="AM106" i="21"/>
  <c r="AN106" i="21"/>
  <c r="AO106" i="21"/>
  <c r="AK93" i="21"/>
  <c r="AK94" i="21"/>
  <c r="AK95" i="21"/>
  <c r="AK96" i="21"/>
  <c r="AK97" i="21"/>
  <c r="AK98" i="21"/>
  <c r="AK99" i="21"/>
  <c r="AK100" i="21"/>
  <c r="AK101" i="21"/>
  <c r="AK102" i="21"/>
  <c r="AK103" i="21"/>
  <c r="AK104" i="21"/>
  <c r="AK105" i="21"/>
  <c r="AK106" i="21"/>
  <c r="AK92" i="21"/>
  <c r="AL64" i="21" l="1"/>
  <c r="AL60" i="21"/>
  <c r="AL63" i="21"/>
  <c r="AL65" i="21"/>
  <c r="AL61" i="21"/>
  <c r="AL57" i="21"/>
  <c r="AL59" i="21"/>
  <c r="AL66" i="21"/>
  <c r="AL62" i="21"/>
  <c r="AL58" i="21"/>
  <c r="AK93" i="20"/>
  <c r="AL121" i="7"/>
  <c r="AM121" i="7"/>
  <c r="AN121" i="7"/>
  <c r="AO121" i="7"/>
  <c r="AL122" i="7"/>
  <c r="AM122" i="7"/>
  <c r="AN122" i="7"/>
  <c r="AO122" i="7"/>
  <c r="AL123" i="7"/>
  <c r="AM123" i="7"/>
  <c r="AN123" i="7"/>
  <c r="AO123" i="7"/>
  <c r="AL124" i="7"/>
  <c r="AM124" i="7"/>
  <c r="AN124" i="7"/>
  <c r="AO124" i="7"/>
  <c r="AK121" i="7"/>
  <c r="AK122" i="7"/>
  <c r="AK123" i="7"/>
  <c r="AK104" i="7"/>
  <c r="AL104" i="7"/>
  <c r="AM104" i="7"/>
  <c r="AN104" i="7"/>
  <c r="AO104" i="7"/>
  <c r="AK105" i="7"/>
  <c r="AL105" i="7"/>
  <c r="AM105" i="7"/>
  <c r="AN105" i="7"/>
  <c r="AO105" i="7"/>
  <c r="AK106" i="7"/>
  <c r="AL106" i="7"/>
  <c r="AM106" i="7"/>
  <c r="AN106" i="7"/>
  <c r="AO106" i="7"/>
  <c r="AK107" i="7"/>
  <c r="AL107" i="7"/>
  <c r="AM107" i="7"/>
  <c r="AN107" i="7"/>
  <c r="AO107" i="7"/>
  <c r="AK108" i="7"/>
  <c r="AL108" i="7"/>
  <c r="AM108" i="7"/>
  <c r="AN108" i="7"/>
  <c r="AO108" i="7"/>
  <c r="AK109" i="7"/>
  <c r="AL109" i="7"/>
  <c r="AM109" i="7"/>
  <c r="AN109" i="7"/>
  <c r="AO109" i="7"/>
  <c r="AK110" i="7"/>
  <c r="AL110" i="7"/>
  <c r="AM110" i="7"/>
  <c r="AN110" i="7"/>
  <c r="AO110" i="7"/>
  <c r="AK111" i="7"/>
  <c r="AL111" i="7"/>
  <c r="AM111" i="7"/>
  <c r="AN111" i="7"/>
  <c r="AO111" i="7"/>
  <c r="AK112" i="7"/>
  <c r="AL112" i="7"/>
  <c r="AM112" i="7"/>
  <c r="AN112" i="7"/>
  <c r="AO112" i="7"/>
  <c r="AK113" i="7"/>
  <c r="AL113" i="7"/>
  <c r="AM113" i="7"/>
  <c r="AN113" i="7"/>
  <c r="AO113" i="7"/>
  <c r="AK114" i="7"/>
  <c r="AL114" i="7"/>
  <c r="AM114" i="7"/>
  <c r="AN114" i="7"/>
  <c r="AO114" i="7"/>
  <c r="AK115" i="7"/>
  <c r="AL115" i="7"/>
  <c r="AM115" i="7"/>
  <c r="AN115" i="7"/>
  <c r="AO115" i="7"/>
  <c r="AL101" i="7"/>
  <c r="AM101" i="7"/>
  <c r="AN101" i="7"/>
  <c r="AO101" i="7"/>
  <c r="AL102" i="7"/>
  <c r="AM102" i="7"/>
  <c r="AN102" i="7"/>
  <c r="AO102" i="7"/>
  <c r="AL103" i="7"/>
  <c r="AM103" i="7"/>
  <c r="AN103" i="7"/>
  <c r="AO103" i="7"/>
  <c r="AK101" i="7"/>
  <c r="AK102" i="7"/>
  <c r="AL61" i="7" l="1"/>
  <c r="AL73" i="7"/>
  <c r="AL69" i="7"/>
  <c r="AL72" i="7"/>
  <c r="AL68" i="7"/>
  <c r="AL75" i="7"/>
  <c r="AL71" i="7"/>
  <c r="AL67" i="7"/>
  <c r="AL63" i="7"/>
  <c r="AL74" i="7"/>
  <c r="AL70" i="7"/>
  <c r="AL66" i="7"/>
  <c r="AL62" i="7"/>
  <c r="BF107" i="21"/>
  <c r="BN96" i="7" l="1"/>
  <c r="AE96" i="7"/>
  <c r="BN95" i="7"/>
  <c r="AE95" i="7"/>
  <c r="AE75" i="7" s="1"/>
  <c r="BN94" i="7"/>
  <c r="AE94" i="7"/>
  <c r="AE74" i="7" s="1"/>
  <c r="BN93" i="7"/>
  <c r="AE93" i="7"/>
  <c r="AE73" i="7" s="1"/>
  <c r="BN92" i="7"/>
  <c r="AE92" i="7"/>
  <c r="AE72" i="7" s="1"/>
  <c r="BN91" i="7"/>
  <c r="AE91" i="7"/>
  <c r="AE71" i="7" s="1"/>
  <c r="AE90" i="7"/>
  <c r="AE70" i="7" s="1"/>
  <c r="BN89" i="7"/>
  <c r="AE89" i="7"/>
  <c r="AE69" i="7" s="1"/>
  <c r="BN88" i="7"/>
  <c r="AE88" i="7"/>
  <c r="AE68" i="7" s="1"/>
  <c r="BN87" i="7"/>
  <c r="AE87" i="7"/>
  <c r="AE67" i="7" s="1"/>
  <c r="BN86" i="7"/>
  <c r="AE86" i="7"/>
  <c r="AE66" i="7" s="1"/>
  <c r="BN85" i="7"/>
  <c r="AE85" i="7"/>
  <c r="AE65" i="7" s="1"/>
  <c r="BN84" i="7"/>
  <c r="AE84" i="7"/>
  <c r="AE64" i="7" s="1"/>
  <c r="BN83" i="7"/>
  <c r="AE83" i="7"/>
  <c r="AE63" i="7" s="1"/>
  <c r="BN82" i="7"/>
  <c r="AE82" i="7"/>
  <c r="AE62" i="7" s="1"/>
  <c r="BN81" i="7"/>
  <c r="AE81" i="7"/>
  <c r="AE61" i="7" s="1"/>
  <c r="AE74" i="20"/>
  <c r="AE53" i="20" s="1"/>
  <c r="BN121" i="7" l="1"/>
  <c r="BO121" i="7"/>
  <c r="BP121" i="7"/>
  <c r="BQ121" i="7"/>
  <c r="BN122" i="7"/>
  <c r="BO122" i="7"/>
  <c r="BP122" i="7"/>
  <c r="BQ122" i="7"/>
  <c r="BN123" i="7"/>
  <c r="BO123" i="7"/>
  <c r="BP123" i="7"/>
  <c r="BQ123" i="7"/>
  <c r="BN124" i="7"/>
  <c r="BO124" i="7"/>
  <c r="BP124" i="7"/>
  <c r="BQ124" i="7"/>
  <c r="BN125" i="7"/>
  <c r="BO125" i="7"/>
  <c r="BP125" i="7"/>
  <c r="BQ125" i="7"/>
  <c r="BN126" i="7"/>
  <c r="BO126" i="7"/>
  <c r="BP126" i="7"/>
  <c r="BM122" i="7"/>
  <c r="BM123" i="7"/>
  <c r="BM124" i="7"/>
  <c r="BM125" i="7"/>
  <c r="BM126" i="7"/>
  <c r="BM121" i="7"/>
  <c r="BN101" i="7"/>
  <c r="BO101" i="7"/>
  <c r="BP101" i="7"/>
  <c r="BQ101" i="7"/>
  <c r="BN102" i="7"/>
  <c r="BO102" i="7"/>
  <c r="BP102" i="7"/>
  <c r="BQ102" i="7"/>
  <c r="BN103" i="7"/>
  <c r="BO103" i="7"/>
  <c r="BP103" i="7"/>
  <c r="BQ103" i="7"/>
  <c r="BN104" i="7"/>
  <c r="BO104" i="7"/>
  <c r="BP104" i="7"/>
  <c r="BQ104" i="7"/>
  <c r="BN105" i="7"/>
  <c r="BO105" i="7"/>
  <c r="BP105" i="7"/>
  <c r="BQ105" i="7"/>
  <c r="BN106" i="7"/>
  <c r="BO106" i="7"/>
  <c r="BP106" i="7"/>
  <c r="BQ106" i="7"/>
  <c r="BN107" i="7"/>
  <c r="BO107" i="7"/>
  <c r="BP107" i="7"/>
  <c r="BQ107" i="7"/>
  <c r="BN108" i="7"/>
  <c r="BO108" i="7"/>
  <c r="BP108" i="7"/>
  <c r="BQ108" i="7"/>
  <c r="BO109" i="7"/>
  <c r="BP109" i="7"/>
  <c r="BQ109" i="7"/>
  <c r="BN110" i="7"/>
  <c r="BO110" i="7"/>
  <c r="BP110" i="7"/>
  <c r="BQ110" i="7"/>
  <c r="BN111" i="7"/>
  <c r="BO111" i="7"/>
  <c r="BP111" i="7"/>
  <c r="BQ111" i="7"/>
  <c r="BN112" i="7"/>
  <c r="BO112" i="7"/>
  <c r="BP112" i="7"/>
  <c r="BQ112" i="7"/>
  <c r="BN113" i="7"/>
  <c r="BO113" i="7"/>
  <c r="BP113" i="7"/>
  <c r="BQ113" i="7"/>
  <c r="BN114" i="7"/>
  <c r="BO114" i="7"/>
  <c r="BP114" i="7"/>
  <c r="BQ114" i="7"/>
  <c r="BN115" i="7"/>
  <c r="BO115" i="7"/>
  <c r="BP115" i="7"/>
  <c r="BQ115" i="7"/>
  <c r="BM102" i="7"/>
  <c r="BM103" i="7"/>
  <c r="BM104" i="7"/>
  <c r="BM105" i="7"/>
  <c r="BM106" i="7"/>
  <c r="BM107" i="7"/>
  <c r="BM108" i="7"/>
  <c r="BM109" i="7"/>
  <c r="BN69" i="7" s="1"/>
  <c r="BM110" i="7"/>
  <c r="BM111" i="7"/>
  <c r="BM112" i="7"/>
  <c r="BM113" i="7"/>
  <c r="BM114" i="7"/>
  <c r="BM115" i="7"/>
  <c r="BM101" i="7"/>
  <c r="AD116" i="7"/>
  <c r="BN73" i="7" l="1"/>
  <c r="BN62" i="7"/>
  <c r="BN72" i="7"/>
  <c r="BN65" i="7"/>
  <c r="BN75" i="7"/>
  <c r="BN71" i="7"/>
  <c r="BN67" i="7"/>
  <c r="BN64" i="7"/>
  <c r="BN68" i="7"/>
  <c r="BN74" i="7"/>
  <c r="BN70" i="7"/>
  <c r="BN66" i="7"/>
  <c r="BN61" i="7"/>
  <c r="BN63" i="7"/>
  <c r="BM116" i="7"/>
  <c r="BJ107" i="21" l="1"/>
  <c r="BI107" i="21"/>
  <c r="BH107" i="21"/>
  <c r="BG107" i="21"/>
  <c r="AO107" i="21"/>
  <c r="AN107" i="21"/>
  <c r="AM107" i="21"/>
  <c r="AL107" i="21"/>
  <c r="AK107" i="21"/>
  <c r="AA107" i="21"/>
  <c r="Z107" i="21"/>
  <c r="Y107" i="21"/>
  <c r="X107" i="21"/>
  <c r="W107" i="21"/>
  <c r="E107" i="21"/>
  <c r="D107" i="21"/>
  <c r="C107" i="21"/>
  <c r="B107" i="21"/>
  <c r="BQ116" i="7"/>
  <c r="BP116" i="7"/>
  <c r="BO116" i="7"/>
  <c r="BN116" i="7"/>
  <c r="AH116" i="7"/>
  <c r="AG116" i="7"/>
  <c r="AF116" i="7"/>
  <c r="AE116" i="7"/>
  <c r="AA116" i="7"/>
  <c r="Z116" i="7"/>
  <c r="Y116" i="7"/>
  <c r="X116" i="7"/>
  <c r="W116" i="7"/>
  <c r="T116" i="7"/>
  <c r="S116" i="7"/>
  <c r="R116" i="7"/>
  <c r="Q116" i="7"/>
  <c r="P116" i="7"/>
  <c r="M116" i="7"/>
  <c r="L116" i="7"/>
  <c r="K116" i="7"/>
  <c r="J116" i="7"/>
  <c r="I116" i="7"/>
  <c r="F116" i="7"/>
  <c r="E116" i="7"/>
  <c r="D116" i="7"/>
  <c r="C116" i="7"/>
  <c r="AH108" i="20"/>
  <c r="AG108" i="20"/>
  <c r="AF108" i="20"/>
  <c r="AE108" i="20"/>
  <c r="AD108" i="20"/>
  <c r="Z108" i="20"/>
  <c r="Y108" i="20"/>
  <c r="X108" i="20"/>
  <c r="W108" i="20"/>
  <c r="T108" i="20"/>
  <c r="S108" i="20"/>
  <c r="R108" i="20"/>
  <c r="Q108" i="20"/>
  <c r="P108" i="20"/>
  <c r="M108" i="20"/>
  <c r="L108" i="20"/>
  <c r="K108" i="20"/>
  <c r="J108" i="20"/>
  <c r="I108" i="20"/>
  <c r="F108" i="20"/>
  <c r="E108" i="20"/>
  <c r="D108" i="20"/>
  <c r="C108" i="20"/>
  <c r="C76" i="7" l="1"/>
  <c r="C67" i="20"/>
  <c r="C45" i="20" s="1"/>
  <c r="D45" i="20" s="1"/>
  <c r="X67" i="20"/>
  <c r="J67" i="20"/>
  <c r="Q67" i="20"/>
  <c r="AL67" i="21"/>
  <c r="AL45" i="21" s="1"/>
  <c r="X67" i="21"/>
  <c r="X45" i="21" s="1"/>
  <c r="BG67" i="21"/>
  <c r="BG45" i="21" s="1"/>
  <c r="BN76" i="7"/>
  <c r="C54" i="7" l="1"/>
  <c r="D54" i="7" s="1"/>
  <c r="B8" i="7" s="1"/>
  <c r="BN54" i="7"/>
  <c r="BO54" i="7" s="1"/>
  <c r="K8" i="7" s="1"/>
  <c r="J70" i="21"/>
  <c r="BN78" i="20" l="1"/>
  <c r="L11" i="21"/>
  <c r="L12" i="21"/>
  <c r="L13" i="21"/>
  <c r="L14" i="21"/>
  <c r="N22" i="21"/>
  <c r="O22" i="21"/>
  <c r="P22" i="21"/>
  <c r="Q22" i="21"/>
  <c r="N23" i="21"/>
  <c r="O23" i="21"/>
  <c r="P23" i="21"/>
  <c r="Q23" i="21"/>
  <c r="J11" i="7" l="1"/>
  <c r="I11" i="7"/>
  <c r="H11" i="7"/>
  <c r="G11" i="7"/>
  <c r="K11" i="7"/>
  <c r="F11" i="7"/>
  <c r="E11" i="7"/>
  <c r="D11" i="7"/>
  <c r="C11" i="7"/>
  <c r="B11" i="7"/>
  <c r="N23" i="7" l="1"/>
  <c r="N22" i="7"/>
  <c r="C5" i="21"/>
  <c r="C5" i="7"/>
  <c r="C5" i="20"/>
  <c r="B18" i="1"/>
  <c r="L11" i="27" l="1"/>
  <c r="L11" i="26"/>
  <c r="L11" i="7"/>
  <c r="A19" i="1"/>
  <c r="B22" i="21"/>
  <c r="B22" i="7"/>
  <c r="B22" i="20"/>
  <c r="B20" i="1"/>
  <c r="BG70" i="21"/>
  <c r="AZ70" i="21"/>
  <c r="AS70" i="21"/>
  <c r="AL70" i="21"/>
  <c r="X70" i="21"/>
  <c r="Q70" i="21"/>
  <c r="C70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21" i="21"/>
  <c r="C20" i="21"/>
  <c r="B19" i="21"/>
  <c r="C19" i="21" s="1"/>
  <c r="B18" i="21"/>
  <c r="C18" i="21" s="1"/>
  <c r="B17" i="21"/>
  <c r="C16" i="21"/>
  <c r="Q16" i="21"/>
  <c r="P16" i="21"/>
  <c r="O16" i="21"/>
  <c r="N16" i="21"/>
  <c r="L10" i="21"/>
  <c r="J10" i="21"/>
  <c r="I10" i="21"/>
  <c r="H10" i="21"/>
  <c r="G10" i="21"/>
  <c r="K10" i="21"/>
  <c r="F10" i="21"/>
  <c r="E10" i="21"/>
  <c r="D10" i="21"/>
  <c r="C10" i="21"/>
  <c r="B10" i="21"/>
  <c r="A10" i="21"/>
  <c r="J7" i="21"/>
  <c r="BE50" i="21" s="1"/>
  <c r="I7" i="21"/>
  <c r="AX50" i="21" s="1"/>
  <c r="H7" i="21"/>
  <c r="AQ50" i="21" s="1"/>
  <c r="G7" i="21"/>
  <c r="AJ50" i="21" s="1"/>
  <c r="K7" i="21"/>
  <c r="BL50" i="21" s="1"/>
  <c r="F7" i="21"/>
  <c r="AC50" i="21" s="1"/>
  <c r="E7" i="21"/>
  <c r="V50" i="21" s="1"/>
  <c r="D7" i="21"/>
  <c r="O50" i="21" s="1"/>
  <c r="C7" i="21"/>
  <c r="H50" i="21" s="1"/>
  <c r="B7" i="21"/>
  <c r="A50" i="21" s="1"/>
  <c r="C4" i="21"/>
  <c r="C2" i="21"/>
  <c r="BN113" i="20"/>
  <c r="BO113" i="20"/>
  <c r="BP113" i="20"/>
  <c r="BQ113" i="20"/>
  <c r="BN114" i="20"/>
  <c r="BO114" i="20"/>
  <c r="BP114" i="20"/>
  <c r="BQ114" i="20"/>
  <c r="BN115" i="20"/>
  <c r="BO115" i="20"/>
  <c r="BP115" i="20"/>
  <c r="BQ115" i="20"/>
  <c r="BN116" i="20"/>
  <c r="BO116" i="20"/>
  <c r="BP116" i="20"/>
  <c r="BQ116" i="20"/>
  <c r="BN117" i="20"/>
  <c r="BO117" i="20"/>
  <c r="BP117" i="20"/>
  <c r="BQ117" i="20"/>
  <c r="BN118" i="20"/>
  <c r="BO118" i="20"/>
  <c r="BP118" i="20"/>
  <c r="BQ118" i="20"/>
  <c r="BM114" i="20"/>
  <c r="BM115" i="20"/>
  <c r="BM116" i="20"/>
  <c r="BM117" i="20"/>
  <c r="BM118" i="20"/>
  <c r="BM113" i="20"/>
  <c r="BN93" i="20"/>
  <c r="BO93" i="20"/>
  <c r="BP93" i="20"/>
  <c r="BQ93" i="20"/>
  <c r="BN94" i="20"/>
  <c r="BO94" i="20"/>
  <c r="BP94" i="20"/>
  <c r="BQ94" i="20"/>
  <c r="BN95" i="20"/>
  <c r="BO95" i="20"/>
  <c r="BP95" i="20"/>
  <c r="BQ95" i="20"/>
  <c r="BN96" i="20"/>
  <c r="BO96" i="20"/>
  <c r="BP96" i="20"/>
  <c r="BQ96" i="20"/>
  <c r="BN97" i="20"/>
  <c r="BO97" i="20"/>
  <c r="BP97" i="20"/>
  <c r="BQ97" i="20"/>
  <c r="BN98" i="20"/>
  <c r="BO98" i="20"/>
  <c r="BP98" i="20"/>
  <c r="BQ98" i="20"/>
  <c r="BN99" i="20"/>
  <c r="BO99" i="20"/>
  <c r="BP99" i="20"/>
  <c r="BQ99" i="20"/>
  <c r="BO100" i="20"/>
  <c r="BP100" i="20"/>
  <c r="BQ100" i="20"/>
  <c r="BN101" i="20"/>
  <c r="BO101" i="20"/>
  <c r="BP101" i="20"/>
  <c r="BQ101" i="20"/>
  <c r="BN102" i="20"/>
  <c r="BO102" i="20"/>
  <c r="BP102" i="20"/>
  <c r="BQ102" i="20"/>
  <c r="BN103" i="20"/>
  <c r="BO103" i="20"/>
  <c r="BP103" i="20"/>
  <c r="BQ103" i="20"/>
  <c r="BN104" i="20"/>
  <c r="BO104" i="20"/>
  <c r="BP104" i="20"/>
  <c r="BQ104" i="20"/>
  <c r="BN105" i="20"/>
  <c r="BO105" i="20"/>
  <c r="BP105" i="20"/>
  <c r="BQ105" i="20"/>
  <c r="BN106" i="20"/>
  <c r="BO106" i="20"/>
  <c r="BP106" i="20"/>
  <c r="BQ106" i="20"/>
  <c r="BN107" i="20"/>
  <c r="BN108" i="20" s="1"/>
  <c r="BO107" i="20"/>
  <c r="BO108" i="20" s="1"/>
  <c r="BP107" i="20"/>
  <c r="BP108" i="20" s="1"/>
  <c r="BQ107" i="20"/>
  <c r="BQ108" i="20" s="1"/>
  <c r="BM94" i="20"/>
  <c r="BM95" i="20"/>
  <c r="BM96" i="20"/>
  <c r="BM97" i="20"/>
  <c r="BM98" i="20"/>
  <c r="BM99" i="20"/>
  <c r="BM100" i="20"/>
  <c r="BM101" i="20"/>
  <c r="BM102" i="20"/>
  <c r="BM103" i="20"/>
  <c r="BM104" i="20"/>
  <c r="BM105" i="20"/>
  <c r="BM106" i="20"/>
  <c r="BM107" i="20"/>
  <c r="BM93" i="20"/>
  <c r="BN74" i="20"/>
  <c r="BN75" i="20"/>
  <c r="BN76" i="20"/>
  <c r="BN77" i="20"/>
  <c r="BN79" i="20"/>
  <c r="BN80" i="20"/>
  <c r="BN81" i="20"/>
  <c r="BN83" i="20"/>
  <c r="BN84" i="20"/>
  <c r="BN85" i="20"/>
  <c r="BN86" i="20"/>
  <c r="BN87" i="20"/>
  <c r="BN88" i="20"/>
  <c r="BN73" i="20"/>
  <c r="AE75" i="20"/>
  <c r="AE54" i="20" s="1"/>
  <c r="AE76" i="20"/>
  <c r="AE55" i="20" s="1"/>
  <c r="AE77" i="20"/>
  <c r="AE56" i="20" s="1"/>
  <c r="AE78" i="20"/>
  <c r="AE57" i="20" s="1"/>
  <c r="AE79" i="20"/>
  <c r="AE58" i="20" s="1"/>
  <c r="AE81" i="20"/>
  <c r="AE60" i="20" s="1"/>
  <c r="AE82" i="20"/>
  <c r="AE61" i="20" s="1"/>
  <c r="AE83" i="20"/>
  <c r="AE62" i="20" s="1"/>
  <c r="AE84" i="20"/>
  <c r="AE63" i="20" s="1"/>
  <c r="AE85" i="20"/>
  <c r="AE64" i="20" s="1"/>
  <c r="AE86" i="20"/>
  <c r="AE65" i="20" s="1"/>
  <c r="AE87" i="20"/>
  <c r="AE66" i="20" s="1"/>
  <c r="AE88" i="20"/>
  <c r="AE67" i="20" s="1"/>
  <c r="AE73" i="20"/>
  <c r="AE52" i="20" s="1"/>
  <c r="BN64" i="20" l="1"/>
  <c r="BN60" i="20"/>
  <c r="BN56" i="20"/>
  <c r="BN53" i="20"/>
  <c r="BN63" i="20"/>
  <c r="BN59" i="20"/>
  <c r="BM108" i="20"/>
  <c r="BN67" i="20" s="1"/>
  <c r="BN66" i="20"/>
  <c r="BN62" i="20"/>
  <c r="BN58" i="20"/>
  <c r="BN55" i="20"/>
  <c r="BN65" i="20"/>
  <c r="BN61" i="20"/>
  <c r="BN57" i="20"/>
  <c r="BN52" i="20"/>
  <c r="BN54" i="20"/>
  <c r="C22" i="27"/>
  <c r="C22" i="26"/>
  <c r="B23" i="27"/>
  <c r="B23" i="26"/>
  <c r="H70" i="21"/>
  <c r="H12" i="7"/>
  <c r="I13" i="7"/>
  <c r="J14" i="7"/>
  <c r="G12" i="7"/>
  <c r="K13" i="7"/>
  <c r="H14" i="7"/>
  <c r="K12" i="7"/>
  <c r="K14" i="7"/>
  <c r="J12" i="7"/>
  <c r="I14" i="7"/>
  <c r="F12" i="7"/>
  <c r="D13" i="7"/>
  <c r="F13" i="7"/>
  <c r="C12" i="7"/>
  <c r="F14" i="7"/>
  <c r="B12" i="7"/>
  <c r="E14" i="7"/>
  <c r="A20" i="1"/>
  <c r="C22" i="21"/>
  <c r="C22" i="7"/>
  <c r="C22" i="20"/>
  <c r="B23" i="21"/>
  <c r="B23" i="20"/>
  <c r="B23" i="7"/>
  <c r="O20" i="21"/>
  <c r="C67" i="21"/>
  <c r="V110" i="21"/>
  <c r="V70" i="21"/>
  <c r="V90" i="21"/>
  <c r="N19" i="21"/>
  <c r="A110" i="21"/>
  <c r="A90" i="21"/>
  <c r="A70" i="21"/>
  <c r="AQ70" i="21"/>
  <c r="AQ110" i="21"/>
  <c r="AQ90" i="21"/>
  <c r="P21" i="21"/>
  <c r="P17" i="21"/>
  <c r="Q18" i="21"/>
  <c r="P18" i="21"/>
  <c r="O17" i="21"/>
  <c r="N20" i="21"/>
  <c r="O21" i="21"/>
  <c r="AC110" i="21"/>
  <c r="AC90" i="21"/>
  <c r="AC70" i="21"/>
  <c r="BE110" i="21"/>
  <c r="BE90" i="21"/>
  <c r="BE70" i="21"/>
  <c r="O70" i="21"/>
  <c r="O90" i="21"/>
  <c r="O110" i="21"/>
  <c r="AJ110" i="21"/>
  <c r="AJ90" i="21"/>
  <c r="AJ70" i="21"/>
  <c r="N21" i="21"/>
  <c r="Q20" i="21"/>
  <c r="Q19" i="21"/>
  <c r="BL110" i="21"/>
  <c r="BL90" i="21"/>
  <c r="BL70" i="21"/>
  <c r="Q17" i="21"/>
  <c r="N18" i="21"/>
  <c r="O19" i="21"/>
  <c r="P20" i="21"/>
  <c r="Q21" i="21"/>
  <c r="AX70" i="21"/>
  <c r="AX90" i="21"/>
  <c r="H110" i="21"/>
  <c r="H90" i="21"/>
  <c r="N17" i="21"/>
  <c r="O18" i="21"/>
  <c r="P19" i="21"/>
  <c r="AX110" i="21"/>
  <c r="X79" i="7"/>
  <c r="BG79" i="7"/>
  <c r="AZ79" i="7"/>
  <c r="AS79" i="7"/>
  <c r="AL79" i="7"/>
  <c r="BN79" i="7" s="1"/>
  <c r="Q79" i="7"/>
  <c r="J79" i="7"/>
  <c r="AE79" i="7"/>
  <c r="AS71" i="20"/>
  <c r="BG71" i="20"/>
  <c r="AZ71" i="20"/>
  <c r="AL71" i="20"/>
  <c r="BN71" i="20" s="1"/>
  <c r="I14" i="20"/>
  <c r="G14" i="20"/>
  <c r="C13" i="20"/>
  <c r="H11" i="20"/>
  <c r="J11" i="20"/>
  <c r="BJ116" i="7"/>
  <c r="BI116" i="7"/>
  <c r="BH116" i="7"/>
  <c r="BG116" i="7"/>
  <c r="BF116" i="7"/>
  <c r="BJ108" i="20"/>
  <c r="BI108" i="20"/>
  <c r="BH108" i="20"/>
  <c r="BG108" i="20"/>
  <c r="BF108" i="20"/>
  <c r="L11" i="20"/>
  <c r="AL125" i="7"/>
  <c r="AM125" i="7"/>
  <c r="AN125" i="7"/>
  <c r="AO125" i="7"/>
  <c r="AL126" i="7"/>
  <c r="AM126" i="7"/>
  <c r="AN126" i="7"/>
  <c r="AO126" i="7"/>
  <c r="AK124" i="7"/>
  <c r="AL64" i="7" s="1"/>
  <c r="AK125" i="7"/>
  <c r="AK126" i="7"/>
  <c r="BC116" i="7"/>
  <c r="BB116" i="7"/>
  <c r="BA116" i="7"/>
  <c r="AZ116" i="7"/>
  <c r="AY116" i="7"/>
  <c r="AV116" i="7"/>
  <c r="AU116" i="7"/>
  <c r="AT116" i="7"/>
  <c r="AS116" i="7"/>
  <c r="AR116" i="7"/>
  <c r="AL116" i="7"/>
  <c r="AM116" i="7"/>
  <c r="AN116" i="7"/>
  <c r="AO116" i="7"/>
  <c r="AK116" i="7"/>
  <c r="AK103" i="7"/>
  <c r="BC118" i="20"/>
  <c r="BB118" i="20"/>
  <c r="BA118" i="20"/>
  <c r="AZ118" i="20"/>
  <c r="AY118" i="20"/>
  <c r="BC117" i="20"/>
  <c r="BB117" i="20"/>
  <c r="BA117" i="20"/>
  <c r="AZ117" i="20"/>
  <c r="AY117" i="20"/>
  <c r="BC116" i="20"/>
  <c r="BB116" i="20"/>
  <c r="BA116" i="20"/>
  <c r="AZ116" i="20"/>
  <c r="AY116" i="20"/>
  <c r="BC107" i="20"/>
  <c r="BC108" i="20" s="1"/>
  <c r="BB107" i="20"/>
  <c r="BB108" i="20" s="1"/>
  <c r="BA107" i="20"/>
  <c r="BA108" i="20" s="1"/>
  <c r="AZ107" i="20"/>
  <c r="AZ108" i="20" s="1"/>
  <c r="AY107" i="20"/>
  <c r="BC106" i="20"/>
  <c r="BB106" i="20"/>
  <c r="BA106" i="20"/>
  <c r="AZ106" i="20"/>
  <c r="AY106" i="20"/>
  <c r="BC105" i="20"/>
  <c r="BB105" i="20"/>
  <c r="BA105" i="20"/>
  <c r="AZ105" i="20"/>
  <c r="AY105" i="20"/>
  <c r="BC104" i="20"/>
  <c r="BB104" i="20"/>
  <c r="BA104" i="20"/>
  <c r="AZ104" i="20"/>
  <c r="AY104" i="20"/>
  <c r="BC103" i="20"/>
  <c r="BB103" i="20"/>
  <c r="BA103" i="20"/>
  <c r="AZ103" i="20"/>
  <c r="AY103" i="20"/>
  <c r="BC102" i="20"/>
  <c r="BB102" i="20"/>
  <c r="BA102" i="20"/>
  <c r="AZ102" i="20"/>
  <c r="AY102" i="20"/>
  <c r="BC101" i="20"/>
  <c r="BB101" i="20"/>
  <c r="BA101" i="20"/>
  <c r="AZ101" i="20"/>
  <c r="AY101" i="20"/>
  <c r="BC100" i="20"/>
  <c r="BB100" i="20"/>
  <c r="BA100" i="20"/>
  <c r="AZ100" i="20"/>
  <c r="AY100" i="20"/>
  <c r="BC99" i="20"/>
  <c r="BB99" i="20"/>
  <c r="BA99" i="20"/>
  <c r="AZ99" i="20"/>
  <c r="AY99" i="20"/>
  <c r="BC98" i="20"/>
  <c r="BB98" i="20"/>
  <c r="BA98" i="20"/>
  <c r="AZ98" i="20"/>
  <c r="AY98" i="20"/>
  <c r="BC97" i="20"/>
  <c r="BB97" i="20"/>
  <c r="BA97" i="20"/>
  <c r="AZ97" i="20"/>
  <c r="AY97" i="20"/>
  <c r="BC96" i="20"/>
  <c r="BB96" i="20"/>
  <c r="BA96" i="20"/>
  <c r="AZ96" i="20"/>
  <c r="AY96" i="20"/>
  <c r="BC95" i="20"/>
  <c r="BB95" i="20"/>
  <c r="BA95" i="20"/>
  <c r="AZ95" i="20"/>
  <c r="AY95" i="20"/>
  <c r="AV108" i="20"/>
  <c r="AU108" i="20"/>
  <c r="AT108" i="20"/>
  <c r="AS108" i="20"/>
  <c r="AR108" i="20"/>
  <c r="AL108" i="20"/>
  <c r="AM108" i="20"/>
  <c r="AN108" i="20"/>
  <c r="AO108" i="20"/>
  <c r="AK108" i="20"/>
  <c r="C10" i="7"/>
  <c r="D10" i="7"/>
  <c r="E10" i="7"/>
  <c r="F10" i="7"/>
  <c r="K10" i="7"/>
  <c r="G10" i="7"/>
  <c r="H10" i="7"/>
  <c r="I10" i="7"/>
  <c r="J10" i="7"/>
  <c r="L10" i="7"/>
  <c r="C7" i="7"/>
  <c r="H59" i="7" s="1"/>
  <c r="D7" i="7"/>
  <c r="O59" i="7" s="1"/>
  <c r="E7" i="7"/>
  <c r="V59" i="7" s="1"/>
  <c r="F7" i="7"/>
  <c r="AC59" i="7" s="1"/>
  <c r="K7" i="7"/>
  <c r="BL59" i="7" s="1"/>
  <c r="G7" i="7"/>
  <c r="AJ59" i="7" s="1"/>
  <c r="H7" i="7"/>
  <c r="AQ59" i="7" s="1"/>
  <c r="I7" i="7"/>
  <c r="AX59" i="7" s="1"/>
  <c r="J7" i="7"/>
  <c r="BE59" i="7" s="1"/>
  <c r="E16" i="20"/>
  <c r="F16" i="20"/>
  <c r="G16" i="20"/>
  <c r="H16" i="20"/>
  <c r="M16" i="20"/>
  <c r="I16" i="20"/>
  <c r="J16" i="20"/>
  <c r="K16" i="20"/>
  <c r="L16" i="20"/>
  <c r="F12" i="20"/>
  <c r="K12" i="20"/>
  <c r="F13" i="20"/>
  <c r="K13" i="20"/>
  <c r="F14" i="20"/>
  <c r="K14" i="20"/>
  <c r="D13" i="20"/>
  <c r="E14" i="20"/>
  <c r="E13" i="20"/>
  <c r="E12" i="20"/>
  <c r="C14" i="20"/>
  <c r="B7" i="7"/>
  <c r="A59" i="7" s="1"/>
  <c r="C21" i="7"/>
  <c r="C20" i="7"/>
  <c r="B19" i="7"/>
  <c r="C19" i="7" s="1"/>
  <c r="B18" i="7"/>
  <c r="C18" i="7" s="1"/>
  <c r="B17" i="7"/>
  <c r="C16" i="7"/>
  <c r="A14" i="7"/>
  <c r="Q16" i="7" s="1"/>
  <c r="A13" i="7"/>
  <c r="P16" i="7" s="1"/>
  <c r="A12" i="7"/>
  <c r="O16" i="7" s="1"/>
  <c r="A11" i="7"/>
  <c r="N16" i="7" s="1"/>
  <c r="B10" i="7"/>
  <c r="A10" i="7"/>
  <c r="C4" i="7"/>
  <c r="C2" i="7"/>
  <c r="K7" i="20"/>
  <c r="BL50" i="20" s="1"/>
  <c r="F7" i="20"/>
  <c r="AC50" i="20" s="1"/>
  <c r="J7" i="20"/>
  <c r="BE50" i="20" s="1"/>
  <c r="I7" i="20"/>
  <c r="AX50" i="20" s="1"/>
  <c r="H7" i="20"/>
  <c r="AQ50" i="20" s="1"/>
  <c r="G7" i="20"/>
  <c r="AJ50" i="20" s="1"/>
  <c r="G11" i="20"/>
  <c r="F11" i="20"/>
  <c r="K11" i="20"/>
  <c r="D16" i="20"/>
  <c r="L10" i="20"/>
  <c r="C10" i="20"/>
  <c r="D10" i="20"/>
  <c r="E10" i="20"/>
  <c r="G10" i="20"/>
  <c r="H10" i="20"/>
  <c r="I10" i="20"/>
  <c r="J10" i="20"/>
  <c r="F10" i="20"/>
  <c r="K10" i="20"/>
  <c r="C7" i="20"/>
  <c r="H50" i="20" s="1"/>
  <c r="D7" i="20"/>
  <c r="O50" i="20" s="1"/>
  <c r="E7" i="20"/>
  <c r="V50" i="20" s="1"/>
  <c r="B7" i="20"/>
  <c r="A50" i="20" s="1"/>
  <c r="C21" i="20"/>
  <c r="C20" i="20"/>
  <c r="B19" i="20"/>
  <c r="C19" i="20" s="1"/>
  <c r="B18" i="20"/>
  <c r="C18" i="20" s="1"/>
  <c r="B17" i="20"/>
  <c r="C16" i="20"/>
  <c r="A14" i="20"/>
  <c r="Q16" i="20" s="1"/>
  <c r="A13" i="20"/>
  <c r="P16" i="20" s="1"/>
  <c r="A12" i="20"/>
  <c r="O16" i="20" s="1"/>
  <c r="A11" i="20"/>
  <c r="N16" i="20" s="1"/>
  <c r="B10" i="20"/>
  <c r="A10" i="20"/>
  <c r="C4" i="20"/>
  <c r="C2" i="20"/>
  <c r="I13" i="20"/>
  <c r="H12" i="20"/>
  <c r="J12" i="20"/>
  <c r="J14" i="20"/>
  <c r="I12" i="20"/>
  <c r="C12" i="20"/>
  <c r="B12" i="20"/>
  <c r="C3" i="7"/>
  <c r="B20" i="7"/>
  <c r="B21" i="7"/>
  <c r="C11" i="20"/>
  <c r="B11" i="20"/>
  <c r="E11" i="20"/>
  <c r="I11" i="20"/>
  <c r="D11" i="20"/>
  <c r="AL65" i="7" l="1"/>
  <c r="AZ59" i="20"/>
  <c r="AZ63" i="20"/>
  <c r="AZ55" i="20"/>
  <c r="AZ60" i="20"/>
  <c r="AZ58" i="20"/>
  <c r="AZ62" i="20"/>
  <c r="AY108" i="20"/>
  <c r="AZ67" i="20" s="1"/>
  <c r="AZ66" i="20"/>
  <c r="AZ56" i="20"/>
  <c r="AZ64" i="20"/>
  <c r="AZ57" i="20"/>
  <c r="AZ61" i="20"/>
  <c r="AZ65" i="20"/>
  <c r="C23" i="26"/>
  <c r="C23" i="27"/>
  <c r="AL67" i="20"/>
  <c r="AS67" i="20"/>
  <c r="BG67" i="20"/>
  <c r="C45" i="21"/>
  <c r="AQ71" i="20"/>
  <c r="BL111" i="20"/>
  <c r="AJ111" i="20"/>
  <c r="AQ119" i="7"/>
  <c r="V119" i="7"/>
  <c r="AX119" i="7"/>
  <c r="O119" i="7"/>
  <c r="BE99" i="7"/>
  <c r="AE45" i="20"/>
  <c r="AF45" i="20" s="1"/>
  <c r="F8" i="20" s="1"/>
  <c r="B8" i="20"/>
  <c r="I12" i="7"/>
  <c r="G13" i="7"/>
  <c r="G13" i="20"/>
  <c r="J13" i="20"/>
  <c r="J13" i="7"/>
  <c r="G14" i="7"/>
  <c r="H13" i="20"/>
  <c r="H13" i="7"/>
  <c r="B14" i="7"/>
  <c r="B13" i="7"/>
  <c r="C14" i="7"/>
  <c r="C13" i="7"/>
  <c r="D14" i="7"/>
  <c r="D12" i="20"/>
  <c r="D12" i="7"/>
  <c r="E13" i="7"/>
  <c r="E12" i="7"/>
  <c r="N22" i="20"/>
  <c r="N23" i="20"/>
  <c r="B21" i="21"/>
  <c r="C3" i="21"/>
  <c r="B20" i="21"/>
  <c r="C23" i="21"/>
  <c r="C23" i="7"/>
  <c r="C23" i="20"/>
  <c r="N17" i="20"/>
  <c r="BN45" i="20"/>
  <c r="BO45" i="20" s="1"/>
  <c r="K8" i="20" s="1"/>
  <c r="A119" i="7"/>
  <c r="A99" i="7"/>
  <c r="AX99" i="7"/>
  <c r="AC79" i="7"/>
  <c r="A79" i="7"/>
  <c r="D14" i="20"/>
  <c r="H79" i="7"/>
  <c r="H119" i="7"/>
  <c r="H99" i="7"/>
  <c r="O91" i="20"/>
  <c r="O71" i="20"/>
  <c r="O111" i="20"/>
  <c r="AX91" i="20"/>
  <c r="AX71" i="20"/>
  <c r="AJ79" i="7"/>
  <c r="AJ119" i="7"/>
  <c r="H71" i="20"/>
  <c r="H111" i="20"/>
  <c r="BE91" i="20"/>
  <c r="BE71" i="20"/>
  <c r="BE79" i="7"/>
  <c r="BE119" i="7"/>
  <c r="BL79" i="7"/>
  <c r="BL119" i="7"/>
  <c r="B13" i="20"/>
  <c r="B14" i="20"/>
  <c r="H14" i="20"/>
  <c r="H91" i="20"/>
  <c r="BL99" i="7"/>
  <c r="AJ99" i="7"/>
  <c r="BE111" i="20"/>
  <c r="A111" i="20"/>
  <c r="A71" i="20"/>
  <c r="A91" i="20"/>
  <c r="AJ91" i="20"/>
  <c r="AJ71" i="20"/>
  <c r="AC71" i="20"/>
  <c r="AC111" i="20"/>
  <c r="AX111" i="20"/>
  <c r="V91" i="20"/>
  <c r="V71" i="20"/>
  <c r="V111" i="20"/>
  <c r="AQ91" i="20"/>
  <c r="AQ111" i="20"/>
  <c r="BL71" i="20"/>
  <c r="BL91" i="20"/>
  <c r="G12" i="20"/>
  <c r="AQ99" i="7"/>
  <c r="AQ79" i="7"/>
  <c r="V79" i="7"/>
  <c r="V99" i="7"/>
  <c r="N18" i="20"/>
  <c r="N20" i="20"/>
  <c r="AX79" i="7"/>
  <c r="O99" i="7"/>
  <c r="O79" i="7"/>
  <c r="N19" i="20"/>
  <c r="N21" i="20"/>
  <c r="AC91" i="20"/>
  <c r="AC99" i="7"/>
  <c r="AC119" i="7"/>
  <c r="X76" i="7"/>
  <c r="J76" i="7"/>
  <c r="Q76" i="7"/>
  <c r="AE76" i="7"/>
  <c r="X45" i="20"/>
  <c r="Y45" i="20" s="1"/>
  <c r="E8" i="20" s="1"/>
  <c r="J45" i="20"/>
  <c r="K45" i="20" s="1"/>
  <c r="C8" i="20" s="1"/>
  <c r="Q45" i="20"/>
  <c r="R45" i="20" s="1"/>
  <c r="D8" i="20" s="1"/>
  <c r="J54" i="7" l="1"/>
  <c r="K54" i="7" s="1"/>
  <c r="C8" i="7" s="1"/>
  <c r="AE54" i="7"/>
  <c r="AF54" i="7" s="1"/>
  <c r="Q54" i="7"/>
  <c r="R54" i="7" s="1"/>
  <c r="D8" i="7" s="1"/>
  <c r="X54" i="7"/>
  <c r="Y54" i="7" s="1"/>
  <c r="E8" i="7" s="1"/>
  <c r="L12" i="27"/>
  <c r="L12" i="26"/>
  <c r="L14" i="27"/>
  <c r="L14" i="26"/>
  <c r="L13" i="20"/>
  <c r="L13" i="27"/>
  <c r="L13" i="26"/>
  <c r="O19" i="20"/>
  <c r="O22" i="20"/>
  <c r="L12" i="20"/>
  <c r="L12" i="7"/>
  <c r="O22" i="7"/>
  <c r="O23" i="7"/>
  <c r="O23" i="20"/>
  <c r="L14" i="7"/>
  <c r="Q23" i="20"/>
  <c r="Q22" i="20"/>
  <c r="L13" i="7"/>
  <c r="P17" i="20"/>
  <c r="P22" i="20"/>
  <c r="P23" i="20"/>
  <c r="P22" i="7"/>
  <c r="P23" i="7"/>
  <c r="Q22" i="7"/>
  <c r="Q23" i="7"/>
  <c r="AS45" i="20"/>
  <c r="AT45" i="20" s="1"/>
  <c r="H8" i="20" s="1"/>
  <c r="AS76" i="7"/>
  <c r="AZ76" i="7"/>
  <c r="BG76" i="7"/>
  <c r="AL76" i="7"/>
  <c r="Q21" i="7"/>
  <c r="O19" i="7"/>
  <c r="AZ45" i="20"/>
  <c r="BA45" i="20" s="1"/>
  <c r="I8" i="20" s="1"/>
  <c r="P21" i="20"/>
  <c r="BG45" i="20"/>
  <c r="BH45" i="20" s="1"/>
  <c r="J8" i="20" s="1"/>
  <c r="O17" i="20"/>
  <c r="AL45" i="20"/>
  <c r="AM45" i="20" s="1"/>
  <c r="G8" i="20" s="1"/>
  <c r="O21" i="20"/>
  <c r="Q18" i="20"/>
  <c r="Q20" i="20"/>
  <c r="O18" i="20"/>
  <c r="O20" i="20"/>
  <c r="N19" i="7"/>
  <c r="Q19" i="20"/>
  <c r="N20" i="7"/>
  <c r="P19" i="20"/>
  <c r="O21" i="7"/>
  <c r="P18" i="20"/>
  <c r="Q17" i="20"/>
  <c r="O20" i="7"/>
  <c r="O18" i="7"/>
  <c r="Q18" i="7"/>
  <c r="Q17" i="7"/>
  <c r="Q20" i="7"/>
  <c r="Q19" i="7"/>
  <c r="N17" i="7"/>
  <c r="N18" i="7"/>
  <c r="N21" i="7"/>
  <c r="O17" i="7"/>
  <c r="P20" i="20"/>
  <c r="Q21" i="20"/>
  <c r="P21" i="7"/>
  <c r="P19" i="7"/>
  <c r="P17" i="7"/>
  <c r="P18" i="7"/>
  <c r="P20" i="7"/>
  <c r="BG54" i="7" l="1"/>
  <c r="BH54" i="7" s="1"/>
  <c r="J8" i="7" s="1"/>
  <c r="AL54" i="7"/>
  <c r="AM54" i="7" s="1"/>
  <c r="G8" i="7" s="1"/>
  <c r="AZ54" i="7"/>
  <c r="BA54" i="7" s="1"/>
  <c r="I8" i="7" s="1"/>
  <c r="AS54" i="7"/>
  <c r="AT54" i="7" s="1"/>
  <c r="H8" i="7" s="1"/>
  <c r="F8" i="7"/>
  <c r="Y45" i="21"/>
  <c r="E8" i="21" s="1"/>
  <c r="BH45" i="21" l="1"/>
  <c r="J8" i="21" s="1"/>
  <c r="D45" i="21"/>
  <c r="B8" i="21" s="1"/>
  <c r="AM45" i="21"/>
  <c r="G8" i="21" s="1"/>
</calcChain>
</file>

<file path=xl/sharedStrings.xml><?xml version="1.0" encoding="utf-8"?>
<sst xmlns="http://schemas.openxmlformats.org/spreadsheetml/2006/main" count="1763" uniqueCount="103">
  <si>
    <t>Region</t>
  </si>
  <si>
    <t>Year</t>
  </si>
  <si>
    <t>NSW</t>
  </si>
  <si>
    <t>SA</t>
  </si>
  <si>
    <t>Gross benefit</t>
  </si>
  <si>
    <t>Investment Cost</t>
  </si>
  <si>
    <t>Net benefit</t>
  </si>
  <si>
    <t>NPV</t>
  </si>
  <si>
    <t>Discount rate</t>
  </si>
  <si>
    <t>NEM</t>
  </si>
  <si>
    <t>Costs %</t>
  </si>
  <si>
    <t>Assumptions in use</t>
  </si>
  <si>
    <t>Costs - $M</t>
  </si>
  <si>
    <t>Base Assumptions</t>
  </si>
  <si>
    <t>Scenarios</t>
  </si>
  <si>
    <t>Total</t>
  </si>
  <si>
    <t>add new weighting sets and scenarios/sensitivities</t>
  </si>
  <si>
    <t>QLD</t>
  </si>
  <si>
    <t>TAS</t>
  </si>
  <si>
    <t>VIC</t>
  </si>
  <si>
    <t>Generation fuel cost savings $000</t>
  </si>
  <si>
    <t>VCR $/GWh</t>
  </si>
  <si>
    <t>Network option lifespan</t>
  </si>
  <si>
    <t>Non-network option lifespan</t>
  </si>
  <si>
    <t>Network payment duration (years)</t>
  </si>
  <si>
    <t>Non-Network payment duration (years)</t>
  </si>
  <si>
    <t>Payback period</t>
  </si>
  <si>
    <t>Calculation parameters</t>
  </si>
  <si>
    <t>Base assumptions</t>
  </si>
  <si>
    <t>Cost x 1.3</t>
  </si>
  <si>
    <t>Cost x 0.7</t>
  </si>
  <si>
    <t>Sensitivities</t>
  </si>
  <si>
    <t>add new sensitivities here</t>
  </si>
  <si>
    <t>Residual</t>
  </si>
  <si>
    <t>Description</t>
  </si>
  <si>
    <t>Option B3</t>
  </si>
  <si>
    <t>Option C2</t>
  </si>
  <si>
    <t>Options</t>
  </si>
  <si>
    <t>Shared assumptions (base)</t>
  </si>
  <si>
    <t>30 year contract</t>
  </si>
  <si>
    <t>10 year contract</t>
  </si>
  <si>
    <t>Scenario weightings</t>
  </si>
  <si>
    <t>Construction of a new 220 kV double circuit line from Moorabool to Elaine to Ballarat to Bulgana. 
New easements</t>
  </si>
  <si>
    <t>Capital cost savings $000</t>
  </si>
  <si>
    <t>Snowylink2</t>
  </si>
  <si>
    <t>Average Cost '000</t>
  </si>
  <si>
    <t>Do Nothing generation cost</t>
  </si>
  <si>
    <t>Terminal</t>
  </si>
  <si>
    <t>OPEX</t>
  </si>
  <si>
    <t>placeholder, not used</t>
  </si>
  <si>
    <t>Change in transmission network costs</t>
  </si>
  <si>
    <t>Add more sensitivities here</t>
  </si>
  <si>
    <t>Fuel cost benefits and costs</t>
  </si>
  <si>
    <t>Name</t>
  </si>
  <si>
    <t>Annual gross benefit</t>
  </si>
  <si>
    <t>Base case</t>
  </si>
  <si>
    <t>Upgrade case</t>
  </si>
  <si>
    <t>Benefit</t>
  </si>
  <si>
    <t>Discount rate 3%</t>
  </si>
  <si>
    <t>4 Degrees</t>
  </si>
  <si>
    <t>2 Degrees</t>
  </si>
  <si>
    <t>sensitivity on capital cost</t>
  </si>
  <si>
    <t>Neutral 4 Deg</t>
  </si>
  <si>
    <t>NeutralWS 4 Deg</t>
  </si>
  <si>
    <t>Slow Change 4 Deg</t>
  </si>
  <si>
    <t>Fast Change 4 Deg</t>
  </si>
  <si>
    <t>Neutral 2 Deg</t>
  </si>
  <si>
    <t>NeutralWS 2 Deg</t>
  </si>
  <si>
    <t>Slow Change 2 Deg</t>
  </si>
  <si>
    <t>Fast Change 2 Deg</t>
  </si>
  <si>
    <t>4 Deg - base capital cost</t>
  </si>
  <si>
    <t>2 Deg - sensitivity capital cost</t>
  </si>
  <si>
    <t>Extend Option C2</t>
  </si>
  <si>
    <t>Same as Option C2
Extend 220 kV augmentation from Bulgana to Horsham to MurraWarra</t>
  </si>
  <si>
    <t>NoIC 4 Deg</t>
  </si>
  <si>
    <t>NoIC 2 Deg</t>
  </si>
  <si>
    <t>Benefits - Option C2_Extend</t>
  </si>
  <si>
    <t>Keranglink timing</t>
  </si>
  <si>
    <t>Neutral</t>
  </si>
  <si>
    <t>Fast</t>
  </si>
  <si>
    <t>Placeholder</t>
  </si>
  <si>
    <t>Keranglink 2030</t>
  </si>
  <si>
    <t>Keranglink 2040</t>
  </si>
  <si>
    <t>Scenario weighting A -  Equal</t>
  </si>
  <si>
    <t>Scenario weighting B - 60 %Neutral</t>
  </si>
  <si>
    <t>Scenario weighting C - 60% Slow Change</t>
  </si>
  <si>
    <t>Scenario weighting D - 60% Fast Change</t>
  </si>
  <si>
    <t>PV cost</t>
  </si>
  <si>
    <t>Minor augmentations</t>
  </si>
  <si>
    <t>Wind monitoring and upgrading station limiting transmission plant, carried out for the Red Cliffs to Wemen to Kerang to Bendigo, and Moorabool to Terang to Ballarat, 220 kV transmission lines.</t>
  </si>
  <si>
    <t>Vic</t>
  </si>
  <si>
    <t>CAPEX cost</t>
  </si>
  <si>
    <t>OPEX cost</t>
  </si>
  <si>
    <t>Discount rate 10%</t>
  </si>
  <si>
    <t>Keranglink timing (2018 ISP)</t>
  </si>
  <si>
    <t>Construction of a new North Ballarat Terminal Station. Construction of a new 500 kV double circuit line from Sydenham to North Ballarat.  
New easements</t>
  </si>
  <si>
    <t>Construction of a new 220 kV double circuit line from North Ballarat to Bulgana. 
New easements</t>
  </si>
  <si>
    <t>Benefits - Option B3 only</t>
  </si>
  <si>
    <t>Benefits - Option C2 only</t>
  </si>
  <si>
    <t>Benefits - Option B3 with minor augmentations</t>
  </si>
  <si>
    <t>Benefits - Option C2 with minor augmentations</t>
  </si>
  <si>
    <t>PV cost - option B3 + minor augmentations</t>
  </si>
  <si>
    <t>PV cost - option C2 + minor augmentations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</si>
</sst>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0.0%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A0101"/>
      <name val="Arial"/>
      <family val="2"/>
    </font>
    <font>
      <i/>
      <sz val="11"/>
      <color rgb="FFFF0000"/>
      <name val="Calibri"/>
      <family val="2"/>
      <scheme val="minor"/>
    </font>
    <font>
      <sz val="10"/>
      <color rgb="FF222324"/>
      <name val="Tw Cen MT"/>
      <family val="2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0" fillId="2" borderId="1" xfId="0" applyFill="1" applyBorder="1"/>
    <xf numFmtId="0" fontId="2" fillId="0" borderId="1" xfId="0" applyFont="1" applyBorder="1"/>
    <xf numFmtId="9" fontId="0" fillId="0" borderId="1" xfId="0" applyNumberFormat="1" applyBorder="1"/>
    <xf numFmtId="0" fontId="2" fillId="0" borderId="0" xfId="0" applyFont="1"/>
    <xf numFmtId="0" fontId="2" fillId="0" borderId="0" xfId="0" applyFont="1" applyBorder="1"/>
    <xf numFmtId="0" fontId="0" fillId="0" borderId="1" xfId="0" applyFont="1" applyBorder="1"/>
    <xf numFmtId="0" fontId="0" fillId="0" borderId="0" xfId="0" applyFont="1" applyBorder="1"/>
    <xf numFmtId="43" fontId="0" fillId="0" borderId="0" xfId="1" applyFont="1" applyBorder="1"/>
    <xf numFmtId="0" fontId="0" fillId="0" borderId="1" xfId="0" applyFill="1" applyBorder="1"/>
    <xf numFmtId="0" fontId="0" fillId="0" borderId="0" xfId="0" applyFill="1"/>
    <xf numFmtId="9" fontId="0" fillId="3" borderId="1" xfId="2" applyFont="1" applyFill="1" applyBorder="1"/>
    <xf numFmtId="164" fontId="0" fillId="3" borderId="1" xfId="1" applyNumberFormat="1" applyFon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9" fontId="0" fillId="5" borderId="1" xfId="2" applyFont="1" applyFill="1" applyBorder="1"/>
    <xf numFmtId="0" fontId="0" fillId="3" borderId="1" xfId="0" applyFill="1" applyBorder="1"/>
    <xf numFmtId="0" fontId="0" fillId="6" borderId="1" xfId="0" applyFill="1" applyBorder="1"/>
    <xf numFmtId="9" fontId="0" fillId="6" borderId="1" xfId="2" applyFont="1" applyFill="1" applyBorder="1"/>
    <xf numFmtId="165" fontId="0" fillId="3" borderId="1" xfId="3" applyNumberFormat="1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0" fontId="2" fillId="0" borderId="1" xfId="0" applyFont="1" applyFill="1" applyBorder="1"/>
    <xf numFmtId="0" fontId="2" fillId="2" borderId="1" xfId="0" applyFont="1" applyFill="1" applyBorder="1"/>
    <xf numFmtId="0" fontId="0" fillId="0" borderId="1" xfId="0" applyFont="1" applyFill="1" applyBorder="1"/>
    <xf numFmtId="7" fontId="0" fillId="0" borderId="1" xfId="0" applyNumberFormat="1" applyBorder="1"/>
    <xf numFmtId="165" fontId="0" fillId="5" borderId="1" xfId="3" applyNumberFormat="1" applyFont="1" applyFill="1" applyBorder="1"/>
    <xf numFmtId="0" fontId="3" fillId="0" borderId="1" xfId="0" applyFont="1" applyBorder="1"/>
    <xf numFmtId="0" fontId="4" fillId="0" borderId="0" xfId="0" applyFont="1" applyFill="1" applyBorder="1"/>
    <xf numFmtId="0" fontId="4" fillId="0" borderId="0" xfId="0" applyFont="1"/>
    <xf numFmtId="164" fontId="0" fillId="0" borderId="6" xfId="1" applyNumberFormat="1" applyFont="1" applyBorder="1"/>
    <xf numFmtId="0" fontId="0" fillId="0" borderId="6" xfId="0" applyBorder="1"/>
    <xf numFmtId="0" fontId="0" fillId="7" borderId="1" xfId="0" applyFill="1" applyBorder="1"/>
    <xf numFmtId="164" fontId="0" fillId="7" borderId="1" xfId="1" applyNumberFormat="1" applyFont="1" applyFill="1" applyBorder="1"/>
    <xf numFmtId="0" fontId="0" fillId="0" borderId="0" xfId="0"/>
    <xf numFmtId="0" fontId="0" fillId="8" borderId="1" xfId="0" applyFill="1" applyBorder="1"/>
    <xf numFmtId="164" fontId="0" fillId="8" borderId="1" xfId="1" applyNumberFormat="1" applyFont="1" applyFill="1" applyBorder="1"/>
    <xf numFmtId="0" fontId="0" fillId="0" borderId="0" xfId="0"/>
    <xf numFmtId="0" fontId="0" fillId="0" borderId="1" xfId="0" applyBorder="1"/>
    <xf numFmtId="0" fontId="5" fillId="0" borderId="0" xfId="0" applyFont="1" applyAlignment="1">
      <alignment vertical="center"/>
    </xf>
    <xf numFmtId="7" fontId="2" fillId="9" borderId="1" xfId="0" applyNumberFormat="1" applyFont="1" applyFill="1" applyBorder="1"/>
    <xf numFmtId="166" fontId="0" fillId="6" borderId="1" xfId="2" applyNumberFormat="1" applyFont="1" applyFill="1" applyBorder="1"/>
    <xf numFmtId="5" fontId="0" fillId="0" borderId="1" xfId="0" applyNumberFormat="1" applyBorder="1"/>
    <xf numFmtId="0" fontId="0" fillId="0" borderId="0" xfId="0"/>
    <xf numFmtId="0" fontId="0" fillId="0" borderId="0" xfId="0" applyBorder="1"/>
    <xf numFmtId="0" fontId="2" fillId="3" borderId="1" xfId="0" applyFont="1" applyFill="1" applyBorder="1"/>
    <xf numFmtId="9" fontId="0" fillId="0" borderId="0" xfId="2" applyFont="1" applyBorder="1"/>
    <xf numFmtId="164" fontId="2" fillId="0" borderId="0" xfId="1" applyNumberFormat="1" applyFont="1" applyBorder="1" applyAlignment="1">
      <alignment horizontal="left"/>
    </xf>
    <xf numFmtId="164" fontId="0" fillId="0" borderId="0" xfId="0" applyNumberFormat="1"/>
    <xf numFmtId="0" fontId="0" fillId="0" borderId="0" xfId="0"/>
    <xf numFmtId="0" fontId="0" fillId="0" borderId="0" xfId="0" applyFill="1"/>
    <xf numFmtId="166" fontId="0" fillId="0" borderId="1" xfId="2" applyNumberFormat="1" applyFont="1" applyBorder="1"/>
    <xf numFmtId="1" fontId="0" fillId="0" borderId="0" xfId="0" applyNumberFormat="1"/>
    <xf numFmtId="0" fontId="6" fillId="0" borderId="0" xfId="0" applyFont="1" applyBorder="1"/>
    <xf numFmtId="164" fontId="2" fillId="6" borderId="0" xfId="1" applyNumberFormat="1" applyFont="1" applyFill="1" applyBorder="1" applyAlignment="1">
      <alignment horizontal="left"/>
    </xf>
    <xf numFmtId="0" fontId="0" fillId="6" borderId="0" xfId="0" applyFill="1" applyBorder="1"/>
    <xf numFmtId="164" fontId="0" fillId="6" borderId="0" xfId="1" applyNumberFormat="1" applyFont="1" applyFill="1" applyBorder="1"/>
    <xf numFmtId="0" fontId="0" fillId="6" borderId="1" xfId="0" applyFill="1" applyBorder="1" applyAlignment="1"/>
    <xf numFmtId="0" fontId="0" fillId="6" borderId="2" xfId="0" applyFill="1" applyBorder="1" applyAlignment="1"/>
    <xf numFmtId="0" fontId="0" fillId="6" borderId="0" xfId="0" applyFill="1"/>
    <xf numFmtId="164" fontId="0" fillId="6" borderId="1" xfId="1" applyNumberFormat="1" applyFont="1" applyFill="1" applyBorder="1"/>
    <xf numFmtId="8" fontId="0" fillId="6" borderId="0" xfId="0" applyNumberFormat="1" applyFill="1"/>
    <xf numFmtId="164" fontId="0" fillId="6" borderId="0" xfId="0" applyNumberFormat="1" applyFill="1"/>
    <xf numFmtId="0" fontId="2" fillId="6" borderId="0" xfId="0" applyFont="1" applyFill="1"/>
    <xf numFmtId="0" fontId="0" fillId="6" borderId="0" xfId="0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6" fontId="0" fillId="6" borderId="1" xfId="0" applyNumberFormat="1" applyFill="1" applyBorder="1" applyAlignment="1"/>
    <xf numFmtId="0" fontId="0" fillId="6" borderId="0" xfId="0" applyFill="1" applyBorder="1" applyAlignment="1"/>
    <xf numFmtId="2" fontId="0" fillId="6" borderId="1" xfId="0" applyNumberFormat="1" applyFill="1" applyBorder="1" applyAlignment="1"/>
    <xf numFmtId="2" fontId="0" fillId="6" borderId="1" xfId="0" applyNumberFormat="1" applyFill="1" applyBorder="1"/>
    <xf numFmtId="164" fontId="2" fillId="10" borderId="0" xfId="1" applyNumberFormat="1" applyFont="1" applyFill="1" applyBorder="1" applyAlignment="1">
      <alignment horizontal="left"/>
    </xf>
    <xf numFmtId="0" fontId="0" fillId="10" borderId="0" xfId="0" applyFill="1" applyBorder="1"/>
    <xf numFmtId="164" fontId="0" fillId="10" borderId="0" xfId="1" applyNumberFormat="1" applyFont="1" applyFill="1" applyBorder="1"/>
    <xf numFmtId="0" fontId="0" fillId="10" borderId="1" xfId="0" applyFill="1" applyBorder="1" applyAlignment="1"/>
    <xf numFmtId="0" fontId="0" fillId="10" borderId="2" xfId="0" applyFill="1" applyBorder="1" applyAlignment="1"/>
    <xf numFmtId="0" fontId="0" fillId="10" borderId="0" xfId="0" applyFill="1"/>
    <xf numFmtId="0" fontId="0" fillId="10" borderId="1" xfId="0" applyFill="1" applyBorder="1"/>
    <xf numFmtId="164" fontId="0" fillId="10" borderId="1" xfId="1" applyNumberFormat="1" applyFont="1" applyFill="1" applyBorder="1"/>
    <xf numFmtId="8" fontId="0" fillId="10" borderId="0" xfId="0" applyNumberFormat="1" applyFill="1"/>
    <xf numFmtId="164" fontId="0" fillId="10" borderId="0" xfId="0" applyNumberFormat="1" applyFill="1"/>
    <xf numFmtId="0" fontId="2" fillId="10" borderId="0" xfId="0" applyFont="1" applyFill="1"/>
    <xf numFmtId="0" fontId="0" fillId="10" borderId="0" xfId="0" applyFill="1" applyBorder="1" applyAlignment="1">
      <alignment horizontal="left" vertical="center"/>
    </xf>
    <xf numFmtId="0" fontId="2" fillId="10" borderId="0" xfId="0" applyFont="1" applyFill="1" applyBorder="1" applyAlignment="1">
      <alignment horizontal="left" vertical="center"/>
    </xf>
    <xf numFmtId="6" fontId="0" fillId="10" borderId="1" xfId="0" applyNumberFormat="1" applyFill="1" applyBorder="1" applyAlignment="1"/>
    <xf numFmtId="0" fontId="0" fillId="10" borderId="0" xfId="0" applyFill="1" applyBorder="1" applyAlignment="1"/>
    <xf numFmtId="2" fontId="0" fillId="10" borderId="1" xfId="0" applyNumberFormat="1" applyFill="1" applyBorder="1" applyAlignment="1"/>
    <xf numFmtId="2" fontId="0" fillId="10" borderId="1" xfId="0" applyNumberFormat="1" applyFill="1" applyBorder="1"/>
    <xf numFmtId="9" fontId="1" fillId="0" borderId="1" xfId="2" applyFont="1" applyBorder="1"/>
    <xf numFmtId="0" fontId="0" fillId="0" borderId="1" xfId="0" applyFill="1" applyBorder="1" applyAlignment="1">
      <alignment wrapText="1"/>
    </xf>
    <xf numFmtId="9" fontId="0" fillId="3" borderId="1" xfId="2" applyNumberFormat="1" applyFont="1" applyFill="1" applyBorder="1"/>
    <xf numFmtId="7" fontId="2" fillId="0" borderId="0" xfId="0" applyNumberFormat="1" applyFont="1" applyBorder="1"/>
    <xf numFmtId="7" fontId="0" fillId="0" borderId="0" xfId="0" applyNumberFormat="1" applyBorder="1"/>
    <xf numFmtId="5" fontId="0" fillId="0" borderId="0" xfId="0" applyNumberFormat="1" applyBorder="1"/>
    <xf numFmtId="164" fontId="0" fillId="10" borderId="1" xfId="0" applyNumberFormat="1" applyFill="1" applyBorder="1" applyAlignment="1"/>
    <xf numFmtId="2" fontId="0" fillId="6" borderId="0" xfId="0" applyNumberFormat="1" applyFill="1"/>
    <xf numFmtId="1" fontId="0" fillId="10" borderId="1" xfId="0" applyNumberFormat="1" applyFill="1" applyBorder="1" applyAlignment="1"/>
    <xf numFmtId="5" fontId="0" fillId="0" borderId="0" xfId="0" applyNumberFormat="1"/>
    <xf numFmtId="43" fontId="0" fillId="0" borderId="0" xfId="0" applyNumberFormat="1"/>
    <xf numFmtId="164" fontId="0" fillId="0" borderId="1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/>
    <xf numFmtId="165" fontId="0" fillId="0" borderId="0" xfId="3" applyNumberFormat="1" applyFont="1" applyFill="1" applyBorder="1"/>
    <xf numFmtId="8" fontId="0" fillId="0" borderId="0" xfId="0" applyNumberFormat="1" applyFill="1"/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5" fontId="0" fillId="0" borderId="0" xfId="0" applyNumberFormat="1"/>
    <xf numFmtId="165" fontId="0" fillId="0" borderId="0" xfId="0" applyNumberFormat="1" applyBorder="1"/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4" fontId="0" fillId="0" borderId="5" xfId="1" applyNumberFormat="1" applyFont="1" applyFill="1" applyBorder="1"/>
    <xf numFmtId="8" fontId="0" fillId="0" borderId="0" xfId="0" applyNumberFormat="1"/>
    <xf numFmtId="167" fontId="0" fillId="0" borderId="0" xfId="0" applyNumberFormat="1"/>
    <xf numFmtId="0" fontId="0" fillId="10" borderId="3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Border="1" applyAlignment="1">
      <alignment wrapText="1"/>
    </xf>
    <xf numFmtId="5" fontId="0" fillId="0" borderId="0" xfId="0" applyNumberFormat="1" applyBorder="1" applyAlignment="1">
      <alignment wrapText="1"/>
    </xf>
    <xf numFmtId="7" fontId="0" fillId="0" borderId="0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7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5" fontId="0" fillId="0" borderId="1" xfId="0" applyNumberFormat="1" applyBorder="1" applyAlignment="1">
      <alignment wrapText="1"/>
    </xf>
    <xf numFmtId="164" fontId="2" fillId="0" borderId="0" xfId="1" applyNumberFormat="1" applyFont="1" applyFill="1" applyBorder="1"/>
    <xf numFmtId="164" fontId="0" fillId="6" borderId="1" xfId="0" applyNumberFormat="1" applyFill="1" applyBorder="1" applyAlignment="1"/>
    <xf numFmtId="1" fontId="0" fillId="6" borderId="1" xfId="0" applyNumberFormat="1" applyFill="1" applyBorder="1" applyAlignment="1"/>
    <xf numFmtId="1" fontId="0" fillId="6" borderId="1" xfId="0" applyNumberFormat="1" applyFill="1" applyBorder="1"/>
  </cellXfs>
  <cellStyles count="13">
    <cellStyle name="Comma" xfId="1" builtinId="3"/>
    <cellStyle name="Comma 2" xfId="4" xr:uid="{00000000-0005-0000-0000-000001000000}"/>
    <cellStyle name="Comma 2 2" xfId="7" xr:uid="{00000000-0005-0000-0000-000002000000}"/>
    <cellStyle name="Comma 3" xfId="6" xr:uid="{00000000-0005-0000-0000-000003000000}"/>
    <cellStyle name="Comma 3 2" xfId="8" xr:uid="{00000000-0005-0000-0000-000004000000}"/>
    <cellStyle name="Comma 4" xfId="9" xr:uid="{00000000-0005-0000-0000-000036000000}"/>
    <cellStyle name="Comma 5" xfId="10" xr:uid="{00000000-0005-0000-0000-000035000000}"/>
    <cellStyle name="Currency" xfId="3" builtinId="4"/>
    <cellStyle name="Currency 2" xfId="5" xr:uid="{00000000-0005-0000-0000-000006000000}"/>
    <cellStyle name="Currency 3" xfId="11" xr:uid="{00000000-0005-0000-0000-000036000000}"/>
    <cellStyle name="Currency 4" xfId="12" xr:uid="{00000000-0005-0000-0000-000037000000}"/>
    <cellStyle name="Normal" xfId="0" builtinId="0"/>
    <cellStyle name="Percent" xfId="2" builtinId="5"/>
  </cellStyles>
  <dxfs count="4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E15243"/>
      <color rgb="FFE5673F"/>
      <color rgb="FFF72D6C"/>
      <color rgb="FFF84A80"/>
      <color rgb="FFFFE5E5"/>
      <color rgb="FFFFCCCC"/>
      <color rgb="FFFDC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3"/>
  <sheetViews>
    <sheetView topLeftCell="A25" zoomScale="70" zoomScaleNormal="70" workbookViewId="0">
      <selection activeCell="E12" sqref="E12"/>
    </sheetView>
  </sheetViews>
  <sheetFormatPr defaultRowHeight="15" x14ac:dyDescent="0.25"/>
  <cols>
    <col min="1" max="1" width="35.140625" customWidth="1"/>
    <col min="2" max="2" width="50.7109375" customWidth="1"/>
    <col min="3" max="3" width="22.5703125" customWidth="1"/>
    <col min="4" max="6" width="20.140625" customWidth="1"/>
    <col min="7" max="8" width="20.140625" style="55" customWidth="1"/>
    <col min="9" max="12" width="20.140625" customWidth="1"/>
  </cols>
  <sheetData>
    <row r="1" spans="1:8" x14ac:dyDescent="0.25">
      <c r="A1" s="8" t="s">
        <v>38</v>
      </c>
    </row>
    <row r="2" spans="1:8" s="49" customFormat="1" x14ac:dyDescent="0.25">
      <c r="A2" s="17" t="s">
        <v>22</v>
      </c>
      <c r="B2" s="18">
        <v>50</v>
      </c>
      <c r="G2" s="55"/>
      <c r="H2" s="55"/>
    </row>
    <row r="3" spans="1:8" x14ac:dyDescent="0.25">
      <c r="A3" s="17" t="s">
        <v>23</v>
      </c>
      <c r="B3" s="18">
        <v>15</v>
      </c>
      <c r="D3" s="55"/>
    </row>
    <row r="4" spans="1:8" ht="15" customHeight="1" x14ac:dyDescent="0.25">
      <c r="A4" s="23" t="s">
        <v>8</v>
      </c>
      <c r="B4" s="24">
        <v>0.06</v>
      </c>
      <c r="C4" s="45"/>
      <c r="D4" s="8"/>
    </row>
    <row r="5" spans="1:8" x14ac:dyDescent="0.25">
      <c r="A5" s="22" t="s">
        <v>59</v>
      </c>
      <c r="B5" s="15">
        <v>0.7</v>
      </c>
      <c r="C5" s="45" t="s">
        <v>61</v>
      </c>
    </row>
    <row r="6" spans="1:8" x14ac:dyDescent="0.25">
      <c r="A6" s="22" t="s">
        <v>60</v>
      </c>
      <c r="B6" s="15">
        <v>0.3</v>
      </c>
      <c r="C6" s="45" t="s">
        <v>61</v>
      </c>
    </row>
    <row r="7" spans="1:8" x14ac:dyDescent="0.25">
      <c r="A7" s="38" t="s">
        <v>21</v>
      </c>
      <c r="B7" s="39">
        <v>40000</v>
      </c>
      <c r="C7" s="45" t="s">
        <v>49</v>
      </c>
    </row>
    <row r="8" spans="1:8" s="40" customFormat="1" x14ac:dyDescent="0.25">
      <c r="A8" s="41" t="s">
        <v>24</v>
      </c>
      <c r="B8" s="42">
        <v>30</v>
      </c>
      <c r="C8" s="45" t="s">
        <v>39</v>
      </c>
      <c r="G8" s="55"/>
      <c r="H8" s="55"/>
    </row>
    <row r="9" spans="1:8" s="43" customFormat="1" x14ac:dyDescent="0.25">
      <c r="A9" s="41" t="s">
        <v>25</v>
      </c>
      <c r="B9" s="42">
        <v>10</v>
      </c>
      <c r="C9" s="45" t="s">
        <v>40</v>
      </c>
      <c r="G9" s="55"/>
      <c r="H9" s="55"/>
    </row>
    <row r="10" spans="1:8" s="49" customFormat="1" x14ac:dyDescent="0.25">
      <c r="A10" s="50"/>
      <c r="B10" s="4"/>
      <c r="G10" s="55"/>
      <c r="H10" s="55"/>
    </row>
    <row r="11" spans="1:8" s="3" customFormat="1" x14ac:dyDescent="0.25">
      <c r="A11" s="9" t="s">
        <v>31</v>
      </c>
      <c r="G11" s="50"/>
      <c r="H11" s="50"/>
    </row>
    <row r="12" spans="1:8" x14ac:dyDescent="0.25">
      <c r="A12" s="23" t="s">
        <v>8</v>
      </c>
      <c r="B12" s="24">
        <v>0</v>
      </c>
    </row>
    <row r="13" spans="1:8" x14ac:dyDescent="0.25">
      <c r="A13" s="23"/>
      <c r="B13" s="47">
        <v>0.04</v>
      </c>
    </row>
    <row r="14" spans="1:8" x14ac:dyDescent="0.25">
      <c r="A14" s="23"/>
      <c r="B14" s="47">
        <v>-0.03</v>
      </c>
    </row>
    <row r="15" spans="1:8" x14ac:dyDescent="0.25">
      <c r="A15" s="19" t="s">
        <v>10</v>
      </c>
      <c r="B15" s="21">
        <v>1</v>
      </c>
    </row>
    <row r="16" spans="1:8" x14ac:dyDescent="0.25">
      <c r="A16" s="19"/>
      <c r="B16" s="21">
        <v>1.3</v>
      </c>
    </row>
    <row r="17" spans="1:12" x14ac:dyDescent="0.25">
      <c r="A17" s="19"/>
      <c r="B17" s="21">
        <v>0.7</v>
      </c>
    </row>
    <row r="18" spans="1:12" s="55" customFormat="1" x14ac:dyDescent="0.25">
      <c r="A18" s="82" t="s">
        <v>94</v>
      </c>
      <c r="B18" s="83">
        <f>Snowylink_Year</f>
        <v>2035</v>
      </c>
    </row>
    <row r="19" spans="1:12" s="55" customFormat="1" x14ac:dyDescent="0.25">
      <c r="A19" s="82" t="str">
        <f>"Keranglink "&amp;B19</f>
        <v>Keranglink 2040</v>
      </c>
      <c r="B19" s="83">
        <v>2040</v>
      </c>
    </row>
    <row r="20" spans="1:12" s="55" customFormat="1" x14ac:dyDescent="0.25">
      <c r="A20" s="82" t="str">
        <f>"Keranglink "&amp;B20</f>
        <v>Keranglink 2030</v>
      </c>
      <c r="B20" s="83">
        <f>B18-5</f>
        <v>2030</v>
      </c>
    </row>
    <row r="21" spans="1:12" s="14" customFormat="1" x14ac:dyDescent="0.25">
      <c r="A21" s="34" t="s">
        <v>32</v>
      </c>
      <c r="B21" s="26"/>
      <c r="G21" s="56"/>
      <c r="H21" s="56"/>
    </row>
    <row r="22" spans="1:12" s="14" customFormat="1" x14ac:dyDescent="0.25">
      <c r="A22" s="27"/>
      <c r="B22" s="26"/>
      <c r="G22" s="56"/>
      <c r="H22" s="56"/>
    </row>
    <row r="23" spans="1:12" x14ac:dyDescent="0.25">
      <c r="A23" s="51" t="s">
        <v>41</v>
      </c>
      <c r="B23" s="51" t="s">
        <v>62</v>
      </c>
      <c r="C23" s="51" t="s">
        <v>63</v>
      </c>
      <c r="D23" s="51" t="s">
        <v>64</v>
      </c>
      <c r="E23" s="51" t="s">
        <v>65</v>
      </c>
      <c r="F23" s="51" t="s">
        <v>74</v>
      </c>
      <c r="G23" s="51" t="s">
        <v>66</v>
      </c>
      <c r="H23" s="51" t="s">
        <v>67</v>
      </c>
      <c r="I23" s="51" t="s">
        <v>68</v>
      </c>
      <c r="J23" s="51" t="s">
        <v>69</v>
      </c>
      <c r="K23" s="51" t="s">
        <v>75</v>
      </c>
      <c r="L23" s="51" t="s">
        <v>15</v>
      </c>
    </row>
    <row r="24" spans="1:12" x14ac:dyDescent="0.25">
      <c r="A24" s="1" t="s">
        <v>83</v>
      </c>
      <c r="B24" s="7">
        <v>0.13999999999999999</v>
      </c>
      <c r="C24" s="7">
        <v>0.13999999999999999</v>
      </c>
      <c r="D24" s="7">
        <v>0.13999999999999999</v>
      </c>
      <c r="E24" s="7">
        <v>0.13999999999999999</v>
      </c>
      <c r="F24" s="7">
        <v>0.13999999999999999</v>
      </c>
      <c r="G24" s="7">
        <v>0.06</v>
      </c>
      <c r="H24" s="7">
        <v>0.06</v>
      </c>
      <c r="I24" s="7">
        <v>0.06</v>
      </c>
      <c r="J24" s="7">
        <v>0.06</v>
      </c>
      <c r="K24" s="7">
        <v>0.06</v>
      </c>
      <c r="L24" s="7">
        <f>SUM(B24:K24)</f>
        <v>1.0000000000000002</v>
      </c>
    </row>
    <row r="25" spans="1:12" x14ac:dyDescent="0.25">
      <c r="A25" s="1" t="s">
        <v>84</v>
      </c>
      <c r="B25" s="7">
        <v>0.21</v>
      </c>
      <c r="C25" s="7">
        <v>0.21</v>
      </c>
      <c r="D25" s="7">
        <v>9.3333333333333324E-2</v>
      </c>
      <c r="E25" s="7">
        <v>9.3333333333333324E-2</v>
      </c>
      <c r="F25" s="7">
        <v>9.3333333333333324E-2</v>
      </c>
      <c r="G25" s="7">
        <v>0.09</v>
      </c>
      <c r="H25" s="7">
        <v>0.09</v>
      </c>
      <c r="I25" s="7">
        <v>0.04</v>
      </c>
      <c r="J25" s="7">
        <v>0.04</v>
      </c>
      <c r="K25" s="7">
        <v>0.04</v>
      </c>
      <c r="L25" s="7">
        <f>SUM(B25:K25)</f>
        <v>1</v>
      </c>
    </row>
    <row r="26" spans="1:12" x14ac:dyDescent="0.25">
      <c r="A26" s="44" t="s">
        <v>85</v>
      </c>
      <c r="B26" s="7">
        <v>6.9999999999999993E-2</v>
      </c>
      <c r="C26" s="7">
        <v>6.9999999999999993E-2</v>
      </c>
      <c r="D26" s="7">
        <v>0.42</v>
      </c>
      <c r="E26" s="7">
        <v>6.9999999999999993E-2</v>
      </c>
      <c r="F26" s="7">
        <v>6.9999999999999993E-2</v>
      </c>
      <c r="G26" s="7">
        <v>0.03</v>
      </c>
      <c r="H26" s="7">
        <v>0.03</v>
      </c>
      <c r="I26" s="7">
        <v>0.18</v>
      </c>
      <c r="J26" s="7">
        <v>0.03</v>
      </c>
      <c r="K26" s="7">
        <v>0.03</v>
      </c>
      <c r="L26" s="7">
        <f>SUM(B26:K26)</f>
        <v>1</v>
      </c>
    </row>
    <row r="27" spans="1:12" s="43" customFormat="1" x14ac:dyDescent="0.25">
      <c r="A27" s="44" t="s">
        <v>86</v>
      </c>
      <c r="B27" s="7">
        <v>6.9999999999999993E-2</v>
      </c>
      <c r="C27" s="7">
        <v>6.9999999999999993E-2</v>
      </c>
      <c r="D27" s="7">
        <v>6.9999999999999993E-2</v>
      </c>
      <c r="E27" s="7">
        <v>0.42</v>
      </c>
      <c r="F27" s="7">
        <v>6.9999999999999993E-2</v>
      </c>
      <c r="G27" s="7">
        <v>0.03</v>
      </c>
      <c r="H27" s="7">
        <v>0.03</v>
      </c>
      <c r="I27" s="7">
        <v>0.03</v>
      </c>
      <c r="J27" s="7">
        <v>0.18</v>
      </c>
      <c r="K27" s="7">
        <v>0.03</v>
      </c>
      <c r="L27" s="7">
        <f>SUM(B27:K27)</f>
        <v>1</v>
      </c>
    </row>
    <row r="28" spans="1:12" x14ac:dyDescent="0.25">
      <c r="A28" s="35" t="s">
        <v>16</v>
      </c>
    </row>
    <row r="29" spans="1:12" s="49" customFormat="1" x14ac:dyDescent="0.25">
      <c r="A29" s="35"/>
      <c r="G29" s="55"/>
      <c r="H29" s="55"/>
    </row>
    <row r="30" spans="1:12" s="49" customFormat="1" x14ac:dyDescent="0.25">
      <c r="A30" s="9" t="s">
        <v>37</v>
      </c>
      <c r="B30" s="4"/>
      <c r="G30" s="55"/>
      <c r="H30" s="55"/>
    </row>
    <row r="31" spans="1:12" x14ac:dyDescent="0.25">
      <c r="A31" s="51" t="s">
        <v>53</v>
      </c>
      <c r="B31" s="51" t="s">
        <v>34</v>
      </c>
      <c r="C31" s="51" t="s">
        <v>45</v>
      </c>
      <c r="D31" s="51" t="s">
        <v>48</v>
      </c>
      <c r="E31" s="51" t="s">
        <v>1</v>
      </c>
      <c r="I31" s="55"/>
    </row>
    <row r="32" spans="1:12" s="43" customFormat="1" ht="45" x14ac:dyDescent="0.25">
      <c r="A32" s="44" t="s">
        <v>35</v>
      </c>
      <c r="B32" s="94" t="s">
        <v>42</v>
      </c>
      <c r="C32" s="104">
        <v>334810.25196523999</v>
      </c>
      <c r="D32" s="57">
        <v>3.7639261249663457E-2</v>
      </c>
      <c r="E32" s="44">
        <v>2024</v>
      </c>
      <c r="G32" s="55"/>
      <c r="H32" s="55"/>
      <c r="I32" s="55"/>
    </row>
    <row r="33" spans="1:12" s="40" customFormat="1" ht="45" x14ac:dyDescent="0.25">
      <c r="A33" s="44" t="s">
        <v>36</v>
      </c>
      <c r="B33" s="94" t="s">
        <v>96</v>
      </c>
      <c r="C33" s="104">
        <f>167836.221375869+20000</f>
        <v>187836.221375869</v>
      </c>
      <c r="D33" s="57">
        <v>3.4571350881988074E-2</v>
      </c>
      <c r="E33" s="44">
        <v>2025</v>
      </c>
      <c r="F33" s="54"/>
      <c r="G33" s="55"/>
      <c r="H33" s="55"/>
      <c r="I33" s="55"/>
      <c r="K33" s="54"/>
      <c r="L33" s="54"/>
    </row>
    <row r="34" spans="1:12" s="55" customFormat="1" ht="60" x14ac:dyDescent="0.25">
      <c r="A34" s="44" t="s">
        <v>44</v>
      </c>
      <c r="B34" s="94" t="s">
        <v>95</v>
      </c>
      <c r="C34" s="104">
        <v>285287.37314588903</v>
      </c>
      <c r="D34" s="57"/>
      <c r="E34" s="44">
        <v>2035</v>
      </c>
      <c r="F34" s="54"/>
      <c r="K34" s="54"/>
      <c r="L34" s="54"/>
    </row>
    <row r="35" spans="1:12" s="55" customFormat="1" ht="45" x14ac:dyDescent="0.25">
      <c r="A35" s="44" t="s">
        <v>72</v>
      </c>
      <c r="B35" s="94" t="s">
        <v>73</v>
      </c>
      <c r="C35" s="104">
        <v>105622.36509598698</v>
      </c>
      <c r="D35" s="57"/>
      <c r="E35" s="44">
        <v>2025</v>
      </c>
      <c r="F35" s="54"/>
      <c r="H35" s="58"/>
      <c r="K35" s="54"/>
      <c r="L35" s="54"/>
    </row>
    <row r="36" spans="1:12" s="55" customFormat="1" ht="60" x14ac:dyDescent="0.25">
      <c r="A36" s="44" t="s">
        <v>88</v>
      </c>
      <c r="B36" s="94" t="s">
        <v>89</v>
      </c>
      <c r="C36" s="104">
        <v>5500</v>
      </c>
      <c r="D36" s="57"/>
      <c r="E36" s="44">
        <v>2021</v>
      </c>
      <c r="F36" s="54"/>
      <c r="H36" s="58"/>
      <c r="K36" s="54"/>
      <c r="L36" s="54"/>
    </row>
    <row r="37" spans="1:12" s="43" customFormat="1" x14ac:dyDescent="0.25">
      <c r="G37" s="55"/>
      <c r="H37" s="55"/>
    </row>
    <row r="39" spans="1:12" x14ac:dyDescent="0.25">
      <c r="A39" s="4"/>
      <c r="F39" s="55"/>
    </row>
    <row r="40" spans="1:12" x14ac:dyDescent="0.25">
      <c r="B40" s="55"/>
      <c r="C40" s="55"/>
      <c r="D40" s="55"/>
      <c r="E40" s="55"/>
      <c r="F40" s="55"/>
    </row>
    <row r="41" spans="1:12" x14ac:dyDescent="0.25">
      <c r="B41" s="55"/>
      <c r="C41" s="120"/>
      <c r="D41" s="120"/>
      <c r="E41" s="120"/>
      <c r="F41" s="55"/>
    </row>
    <row r="42" spans="1:12" x14ac:dyDescent="0.25">
      <c r="D42" s="55"/>
      <c r="E42" s="55"/>
      <c r="F42" s="55"/>
    </row>
    <row r="43" spans="1:12" x14ac:dyDescent="0.25">
      <c r="A43" s="55"/>
      <c r="B43" s="55"/>
      <c r="C43" s="55"/>
      <c r="E43" s="55"/>
      <c r="F43" s="5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105"/>
  <sheetViews>
    <sheetView topLeftCell="A19" zoomScale="70" zoomScaleNormal="70" workbookViewId="0">
      <selection activeCell="A43" sqref="A43:XFD44"/>
    </sheetView>
  </sheetViews>
  <sheetFormatPr defaultColWidth="14.7109375" defaultRowHeight="15" x14ac:dyDescent="0.25"/>
  <cols>
    <col min="1" max="1" width="28.5703125" style="50" customWidth="1"/>
    <col min="2" max="5" width="25.85546875" style="50" customWidth="1"/>
    <col min="6" max="16384" width="14.7109375" style="50"/>
  </cols>
  <sheetData>
    <row r="1" spans="1:14" ht="30" x14ac:dyDescent="0.25">
      <c r="A1" s="134" t="s">
        <v>97</v>
      </c>
      <c r="B1" s="135" t="s">
        <v>83</v>
      </c>
      <c r="C1" s="135" t="s">
        <v>84</v>
      </c>
      <c r="D1" s="135" t="s">
        <v>85</v>
      </c>
      <c r="E1" s="135" t="s">
        <v>86</v>
      </c>
    </row>
    <row r="2" spans="1:14" x14ac:dyDescent="0.25">
      <c r="A2" s="136" t="s">
        <v>28</v>
      </c>
      <c r="B2" s="137">
        <v>246714.53</v>
      </c>
      <c r="C2" s="137">
        <v>195772.13</v>
      </c>
      <c r="D2" s="137">
        <v>156383.85</v>
      </c>
      <c r="E2" s="137">
        <v>333558.96000000002</v>
      </c>
      <c r="F2" s="98"/>
      <c r="G2" s="98"/>
      <c r="H2" s="98"/>
      <c r="I2" s="98"/>
    </row>
    <row r="3" spans="1:14" x14ac:dyDescent="0.25">
      <c r="A3" s="136" t="s">
        <v>93</v>
      </c>
      <c r="B3" s="137">
        <v>62905.79</v>
      </c>
      <c r="C3" s="137">
        <v>39728.080000000002</v>
      </c>
      <c r="D3" s="137">
        <v>28448.94</v>
      </c>
      <c r="E3" s="137">
        <v>90399.16</v>
      </c>
      <c r="F3" s="98"/>
      <c r="G3" s="98"/>
      <c r="H3" s="98"/>
      <c r="I3" s="98"/>
    </row>
    <row r="4" spans="1:14" x14ac:dyDescent="0.25">
      <c r="A4" s="136" t="s">
        <v>58</v>
      </c>
      <c r="B4" s="137">
        <v>596891.61</v>
      </c>
      <c r="C4" s="137">
        <v>489165.06</v>
      </c>
      <c r="D4" s="137">
        <v>389966.39</v>
      </c>
      <c r="E4" s="137">
        <v>812905.96</v>
      </c>
      <c r="F4" s="98"/>
      <c r="G4" s="98"/>
      <c r="H4" s="98"/>
      <c r="I4" s="98"/>
    </row>
    <row r="5" spans="1:14" x14ac:dyDescent="0.25">
      <c r="A5" s="136" t="s">
        <v>29</v>
      </c>
      <c r="B5" s="137">
        <v>173251.64</v>
      </c>
      <c r="C5" s="137">
        <v>122309.24</v>
      </c>
      <c r="D5" s="137">
        <v>82920.95</v>
      </c>
      <c r="E5" s="137">
        <v>260096.07</v>
      </c>
      <c r="F5" s="98"/>
      <c r="G5" s="98"/>
      <c r="H5" s="98"/>
      <c r="I5" s="98"/>
    </row>
    <row r="6" spans="1:14" x14ac:dyDescent="0.25">
      <c r="A6" s="136" t="s">
        <v>30</v>
      </c>
      <c r="B6" s="137">
        <v>320177.42</v>
      </c>
      <c r="C6" s="137">
        <v>269235.02</v>
      </c>
      <c r="D6" s="137">
        <v>229846.74</v>
      </c>
      <c r="E6" s="137">
        <v>407021.85</v>
      </c>
      <c r="F6" s="98"/>
      <c r="G6" s="98"/>
      <c r="H6" s="98"/>
      <c r="I6" s="98"/>
    </row>
    <row r="7" spans="1:14" x14ac:dyDescent="0.25">
      <c r="A7" s="136" t="s">
        <v>82</v>
      </c>
      <c r="B7" s="137">
        <v>246714.53</v>
      </c>
      <c r="C7" s="137">
        <v>195772.13</v>
      </c>
      <c r="D7" s="137">
        <v>156383.85</v>
      </c>
      <c r="E7" s="137">
        <v>333558.96000000002</v>
      </c>
      <c r="F7" s="98"/>
      <c r="G7" s="98"/>
      <c r="H7" s="98"/>
      <c r="I7" s="98"/>
    </row>
    <row r="8" spans="1:14" x14ac:dyDescent="0.25">
      <c r="A8" s="136" t="s">
        <v>81</v>
      </c>
      <c r="B8" s="137">
        <v>246714.53</v>
      </c>
      <c r="C8" s="137">
        <v>195772.13</v>
      </c>
      <c r="D8" s="137">
        <v>156383.85</v>
      </c>
      <c r="E8" s="137">
        <v>333558.96000000002</v>
      </c>
      <c r="F8" s="98"/>
      <c r="G8" s="98"/>
      <c r="H8" s="98"/>
      <c r="I8" s="98"/>
    </row>
    <row r="9" spans="1:14" x14ac:dyDescent="0.25">
      <c r="A9" s="131"/>
      <c r="B9" s="132"/>
      <c r="C9" s="132"/>
      <c r="D9" s="132"/>
      <c r="E9" s="132"/>
      <c r="F9" s="97"/>
      <c r="G9" s="97"/>
    </row>
    <row r="10" spans="1:14" ht="30" x14ac:dyDescent="0.25">
      <c r="A10" s="134" t="s">
        <v>98</v>
      </c>
      <c r="B10" s="135" t="s">
        <v>83</v>
      </c>
      <c r="C10" s="135" t="s">
        <v>84</v>
      </c>
      <c r="D10" s="135" t="s">
        <v>85</v>
      </c>
      <c r="E10" s="135" t="s">
        <v>86</v>
      </c>
      <c r="F10" s="97"/>
      <c r="G10" s="97"/>
    </row>
    <row r="11" spans="1:14" x14ac:dyDescent="0.25">
      <c r="A11" s="136" t="s">
        <v>28</v>
      </c>
      <c r="B11" s="137">
        <v>300757.59000000003</v>
      </c>
      <c r="C11" s="137">
        <v>256637.3</v>
      </c>
      <c r="D11" s="137">
        <v>213416.18</v>
      </c>
      <c r="E11" s="137">
        <v>417444.69</v>
      </c>
      <c r="F11" s="97"/>
      <c r="G11" s="97"/>
    </row>
    <row r="12" spans="1:14" x14ac:dyDescent="0.25">
      <c r="A12" s="136" t="s">
        <v>93</v>
      </c>
      <c r="B12" s="137">
        <v>74598.7</v>
      </c>
      <c r="C12" s="137">
        <v>55938.91</v>
      </c>
      <c r="D12" s="137">
        <v>44358.16</v>
      </c>
      <c r="E12" s="137">
        <v>115444.89</v>
      </c>
      <c r="F12" s="97"/>
      <c r="G12" s="97"/>
    </row>
    <row r="13" spans="1:14" x14ac:dyDescent="0.25">
      <c r="A13" s="136" t="s">
        <v>58</v>
      </c>
      <c r="B13" s="137">
        <v>733752.98</v>
      </c>
      <c r="C13" s="137">
        <v>634097.1</v>
      </c>
      <c r="D13" s="137">
        <v>521454.54</v>
      </c>
      <c r="E13" s="137">
        <v>1012222.74</v>
      </c>
      <c r="F13" s="97"/>
      <c r="G13" s="97"/>
      <c r="I13" s="97"/>
      <c r="J13" s="97"/>
      <c r="K13" s="97"/>
      <c r="L13" s="97"/>
      <c r="M13" s="97"/>
      <c r="N13" s="97"/>
    </row>
    <row r="14" spans="1:14" x14ac:dyDescent="0.25">
      <c r="A14" s="136" t="s">
        <v>29</v>
      </c>
      <c r="B14" s="137">
        <v>228539.57</v>
      </c>
      <c r="C14" s="137">
        <v>186713.47</v>
      </c>
      <c r="D14" s="137">
        <v>144639.45000000001</v>
      </c>
      <c r="E14" s="137">
        <v>348667.96</v>
      </c>
      <c r="F14" s="97"/>
      <c r="G14" s="97"/>
      <c r="I14" s="97"/>
      <c r="J14" s="97"/>
      <c r="K14" s="97"/>
      <c r="L14" s="97"/>
      <c r="M14" s="97"/>
      <c r="N14" s="97"/>
    </row>
    <row r="15" spans="1:14" x14ac:dyDescent="0.25">
      <c r="A15" s="136" t="s">
        <v>30</v>
      </c>
      <c r="B15" s="137">
        <v>372975.6</v>
      </c>
      <c r="C15" s="137">
        <v>326561.12</v>
      </c>
      <c r="D15" s="137">
        <v>282192.90999999997</v>
      </c>
      <c r="E15" s="137">
        <v>486221.42</v>
      </c>
      <c r="F15" s="97"/>
      <c r="G15" s="97"/>
      <c r="I15" s="97"/>
      <c r="J15" s="97"/>
      <c r="K15" s="97"/>
      <c r="L15" s="97"/>
      <c r="M15" s="97"/>
      <c r="N15" s="97"/>
    </row>
    <row r="16" spans="1:14" x14ac:dyDescent="0.25">
      <c r="A16" s="136" t="s">
        <v>82</v>
      </c>
      <c r="B16" s="137">
        <v>271614.24</v>
      </c>
      <c r="C16" s="137">
        <v>225065.34</v>
      </c>
      <c r="D16" s="137">
        <v>180629.91</v>
      </c>
      <c r="E16" s="137">
        <v>384658.42</v>
      </c>
      <c r="F16" s="97"/>
      <c r="G16" s="97"/>
      <c r="I16" s="97"/>
      <c r="J16" s="97"/>
      <c r="K16" s="97"/>
      <c r="L16" s="97"/>
      <c r="M16" s="97"/>
      <c r="N16" s="97"/>
    </row>
    <row r="17" spans="1:14" x14ac:dyDescent="0.25">
      <c r="A17" s="136" t="s">
        <v>81</v>
      </c>
      <c r="B17" s="137">
        <v>339757.97</v>
      </c>
      <c r="C17" s="137">
        <v>298887.71999999997</v>
      </c>
      <c r="D17" s="137">
        <v>257291.61</v>
      </c>
      <c r="E17" s="137">
        <v>461320.12</v>
      </c>
      <c r="F17" s="97"/>
      <c r="G17" s="97"/>
      <c r="I17" s="97"/>
      <c r="J17" s="97"/>
      <c r="K17" s="97"/>
      <c r="L17" s="97"/>
      <c r="M17" s="97"/>
      <c r="N17" s="97"/>
    </row>
    <row r="18" spans="1:14" x14ac:dyDescent="0.25">
      <c r="A18" s="131"/>
      <c r="B18" s="133"/>
      <c r="C18" s="133"/>
      <c r="D18" s="133"/>
      <c r="E18" s="133"/>
      <c r="F18" s="97"/>
      <c r="G18" s="97"/>
      <c r="I18" s="97"/>
      <c r="J18" s="97"/>
      <c r="K18" s="97"/>
      <c r="L18" s="97"/>
      <c r="M18" s="97"/>
      <c r="N18" s="97"/>
    </row>
    <row r="19" spans="1:14" ht="30" customHeight="1" x14ac:dyDescent="0.25">
      <c r="A19" s="134" t="s">
        <v>76</v>
      </c>
      <c r="B19" s="135" t="s">
        <v>78</v>
      </c>
      <c r="C19" s="135" t="s">
        <v>79</v>
      </c>
      <c r="D19" s="135" t="s">
        <v>80</v>
      </c>
      <c r="E19" s="135" t="s">
        <v>80</v>
      </c>
    </row>
    <row r="20" spans="1:14" x14ac:dyDescent="0.25">
      <c r="A20" s="136" t="s">
        <v>28</v>
      </c>
      <c r="B20" s="137">
        <v>-68226.3</v>
      </c>
      <c r="C20" s="137">
        <v>-46037.75</v>
      </c>
      <c r="D20" s="137">
        <v>0</v>
      </c>
      <c r="E20" s="137">
        <v>0</v>
      </c>
    </row>
    <row r="21" spans="1:14" x14ac:dyDescent="0.25">
      <c r="A21" s="136" t="s">
        <v>93</v>
      </c>
      <c r="B21" s="137">
        <v>-60513.41</v>
      </c>
      <c r="C21" s="137">
        <v>-51024.7</v>
      </c>
      <c r="D21" s="137">
        <v>0</v>
      </c>
      <c r="E21" s="137">
        <v>0</v>
      </c>
    </row>
    <row r="22" spans="1:14" x14ac:dyDescent="0.25">
      <c r="A22" s="136" t="s">
        <v>58</v>
      </c>
      <c r="B22" s="137">
        <v>-67821.850000000006</v>
      </c>
      <c r="C22" s="137">
        <v>-19619.77</v>
      </c>
      <c r="D22" s="137">
        <v>0</v>
      </c>
      <c r="E22" s="137">
        <v>0</v>
      </c>
    </row>
    <row r="23" spans="1:14" x14ac:dyDescent="0.25">
      <c r="A23" s="136" t="s">
        <v>29</v>
      </c>
      <c r="B23" s="137">
        <v>-91427.15</v>
      </c>
      <c r="C23" s="137">
        <v>-69238.600000000006</v>
      </c>
      <c r="D23" s="137">
        <v>0</v>
      </c>
      <c r="E23" s="137">
        <v>0</v>
      </c>
    </row>
    <row r="24" spans="1:14" x14ac:dyDescent="0.25">
      <c r="A24" s="136" t="s">
        <v>30</v>
      </c>
      <c r="B24" s="137">
        <v>-45025.440000000002</v>
      </c>
      <c r="C24" s="137">
        <v>-22836.89</v>
      </c>
      <c r="D24" s="137">
        <v>0</v>
      </c>
      <c r="E24" s="137">
        <v>0</v>
      </c>
    </row>
    <row r="25" spans="1:14" x14ac:dyDescent="0.25">
      <c r="A25" s="136" t="s">
        <v>82</v>
      </c>
      <c r="B25" s="137">
        <v>-68226.3</v>
      </c>
      <c r="C25" s="137">
        <v>-46037.75</v>
      </c>
      <c r="D25" s="137">
        <v>0</v>
      </c>
      <c r="E25" s="137">
        <v>0</v>
      </c>
    </row>
    <row r="26" spans="1:14" x14ac:dyDescent="0.25">
      <c r="A26" s="136" t="s">
        <v>81</v>
      </c>
      <c r="B26" s="137">
        <v>-68226.3</v>
      </c>
      <c r="C26" s="137">
        <v>-46037.75</v>
      </c>
      <c r="D26" s="137">
        <v>0</v>
      </c>
      <c r="E26" s="137">
        <v>0</v>
      </c>
    </row>
    <row r="27" spans="1:14" x14ac:dyDescent="0.25">
      <c r="A27" s="131"/>
      <c r="B27" s="133"/>
      <c r="C27" s="133"/>
      <c r="D27" s="133"/>
      <c r="E27" s="133"/>
    </row>
    <row r="28" spans="1:14" ht="46.5" customHeight="1" x14ac:dyDescent="0.25">
      <c r="A28" s="134" t="s">
        <v>99</v>
      </c>
      <c r="B28" s="135" t="s">
        <v>83</v>
      </c>
      <c r="C28" s="135" t="s">
        <v>84</v>
      </c>
      <c r="D28" s="135" t="s">
        <v>85</v>
      </c>
      <c r="E28" s="135" t="s">
        <v>86</v>
      </c>
    </row>
    <row r="29" spans="1:14" x14ac:dyDescent="0.25">
      <c r="A29" s="136" t="s">
        <v>28</v>
      </c>
      <c r="B29" s="137">
        <v>247339.78</v>
      </c>
      <c r="C29" s="137">
        <v>196397.38</v>
      </c>
      <c r="D29" s="137">
        <v>157009.1</v>
      </c>
      <c r="E29" s="137">
        <v>334184.21000000002</v>
      </c>
    </row>
    <row r="30" spans="1:14" x14ac:dyDescent="0.25">
      <c r="A30" s="136" t="s">
        <v>93</v>
      </c>
      <c r="B30" s="137">
        <v>63185.73</v>
      </c>
      <c r="C30" s="137">
        <v>40008.01</v>
      </c>
      <c r="D30" s="137">
        <v>28728.87</v>
      </c>
      <c r="E30" s="137">
        <v>90679.09</v>
      </c>
    </row>
    <row r="31" spans="1:14" x14ac:dyDescent="0.25">
      <c r="A31" s="136" t="s">
        <v>58</v>
      </c>
      <c r="B31" s="137">
        <v>597839.47</v>
      </c>
      <c r="C31" s="137">
        <v>490112.92</v>
      </c>
      <c r="D31" s="137">
        <v>390914.25</v>
      </c>
      <c r="E31" s="137">
        <v>813853.82</v>
      </c>
    </row>
    <row r="32" spans="1:14" x14ac:dyDescent="0.25">
      <c r="A32" s="136" t="s">
        <v>29</v>
      </c>
      <c r="B32" s="137">
        <v>173876.89</v>
      </c>
      <c r="C32" s="137">
        <v>122934.48</v>
      </c>
      <c r="D32" s="137">
        <v>83546.2</v>
      </c>
      <c r="E32" s="137">
        <v>260721.32</v>
      </c>
    </row>
    <row r="33" spans="1:5" x14ac:dyDescent="0.25">
      <c r="A33" s="136" t="s">
        <v>30</v>
      </c>
      <c r="B33" s="137">
        <v>320802.67</v>
      </c>
      <c r="C33" s="137">
        <v>269860.27</v>
      </c>
      <c r="D33" s="137">
        <v>230471.98</v>
      </c>
      <c r="E33" s="137">
        <v>407647.1</v>
      </c>
    </row>
    <row r="34" spans="1:5" x14ac:dyDescent="0.25">
      <c r="A34" s="136" t="s">
        <v>82</v>
      </c>
      <c r="B34" s="137">
        <v>247339.78</v>
      </c>
      <c r="C34" s="137">
        <v>196397.38</v>
      </c>
      <c r="D34" s="137">
        <v>157009.1</v>
      </c>
      <c r="E34" s="137">
        <v>334184.21000000002</v>
      </c>
    </row>
    <row r="35" spans="1:5" x14ac:dyDescent="0.25">
      <c r="A35" s="136" t="s">
        <v>81</v>
      </c>
      <c r="B35" s="137">
        <v>247339.78</v>
      </c>
      <c r="C35" s="137">
        <v>196397.38</v>
      </c>
      <c r="D35" s="137">
        <v>157009.1</v>
      </c>
      <c r="E35" s="137">
        <v>334184.21000000002</v>
      </c>
    </row>
    <row r="36" spans="1:5" x14ac:dyDescent="0.25">
      <c r="A36" s="131"/>
      <c r="B36" s="133"/>
      <c r="C36" s="133"/>
      <c r="D36" s="133"/>
      <c r="E36" s="133"/>
    </row>
    <row r="37" spans="1:5" ht="46.5" customHeight="1" x14ac:dyDescent="0.25">
      <c r="A37" s="134" t="s">
        <v>100</v>
      </c>
      <c r="B37" s="135" t="s">
        <v>83</v>
      </c>
      <c r="C37" s="135" t="s">
        <v>84</v>
      </c>
      <c r="D37" s="135" t="s">
        <v>85</v>
      </c>
      <c r="E37" s="135" t="s">
        <v>86</v>
      </c>
    </row>
    <row r="38" spans="1:5" x14ac:dyDescent="0.25">
      <c r="A38" s="136" t="s">
        <v>28</v>
      </c>
      <c r="B38" s="137">
        <v>301382.84000000003</v>
      </c>
      <c r="C38" s="137">
        <v>257262.55</v>
      </c>
      <c r="D38" s="137">
        <v>214041.43</v>
      </c>
      <c r="E38" s="137">
        <v>418069.94</v>
      </c>
    </row>
    <row r="39" spans="1:5" x14ac:dyDescent="0.25">
      <c r="A39" s="136" t="s">
        <v>93</v>
      </c>
      <c r="B39" s="137">
        <v>74878.64</v>
      </c>
      <c r="C39" s="137">
        <v>56218.85</v>
      </c>
      <c r="D39" s="137">
        <v>44638.1</v>
      </c>
      <c r="E39" s="137">
        <v>115724.83</v>
      </c>
    </row>
    <row r="40" spans="1:5" x14ac:dyDescent="0.25">
      <c r="A40" s="136" t="s">
        <v>58</v>
      </c>
      <c r="B40" s="137">
        <v>734700.85</v>
      </c>
      <c r="C40" s="137">
        <v>635044.97</v>
      </c>
      <c r="D40" s="137">
        <v>522402.4</v>
      </c>
      <c r="E40" s="137">
        <v>1013170.61</v>
      </c>
    </row>
    <row r="41" spans="1:5" x14ac:dyDescent="0.25">
      <c r="A41" s="136" t="s">
        <v>29</v>
      </c>
      <c r="B41" s="137">
        <v>229164.82</v>
      </c>
      <c r="C41" s="137">
        <v>187338.72</v>
      </c>
      <c r="D41" s="137">
        <v>145264.69</v>
      </c>
      <c r="E41" s="137">
        <v>349293.2</v>
      </c>
    </row>
    <row r="42" spans="1:5" x14ac:dyDescent="0.25">
      <c r="A42" s="136" t="s">
        <v>30</v>
      </c>
      <c r="B42" s="137">
        <v>373600.85</v>
      </c>
      <c r="C42" s="137">
        <v>327186.37</v>
      </c>
      <c r="D42" s="137">
        <v>282818.15999999997</v>
      </c>
      <c r="E42" s="137">
        <v>486846.67</v>
      </c>
    </row>
    <row r="43" spans="1:5" x14ac:dyDescent="0.25">
      <c r="A43" s="136" t="s">
        <v>82</v>
      </c>
      <c r="B43" s="137">
        <v>272239.48</v>
      </c>
      <c r="C43" s="137">
        <v>225690.58</v>
      </c>
      <c r="D43" s="137">
        <v>181255.15</v>
      </c>
      <c r="E43" s="137">
        <v>385283.66</v>
      </c>
    </row>
    <row r="44" spans="1:5" x14ac:dyDescent="0.25">
      <c r="A44" s="136" t="s">
        <v>81</v>
      </c>
      <c r="B44" s="137">
        <v>340383.22</v>
      </c>
      <c r="C44" s="137">
        <v>299512.96000000002</v>
      </c>
      <c r="D44" s="137">
        <v>257916.86</v>
      </c>
      <c r="E44" s="137">
        <v>461945.37</v>
      </c>
    </row>
    <row r="45" spans="1:5" x14ac:dyDescent="0.25">
      <c r="B45" s="97"/>
      <c r="C45" s="97"/>
      <c r="D45" s="97"/>
      <c r="E45" s="97"/>
    </row>
    <row r="46" spans="1:5" x14ac:dyDescent="0.25">
      <c r="A46" s="9"/>
      <c r="B46" s="96"/>
      <c r="C46" s="96"/>
      <c r="D46" s="96"/>
      <c r="E46" s="96"/>
    </row>
    <row r="47" spans="1:5" x14ac:dyDescent="0.25">
      <c r="B47" s="97"/>
      <c r="C47" s="97"/>
      <c r="D47" s="97"/>
      <c r="E47" s="97"/>
    </row>
    <row r="48" spans="1:5" x14ac:dyDescent="0.25">
      <c r="B48" s="97"/>
      <c r="C48" s="97"/>
      <c r="D48" s="97"/>
      <c r="E48" s="97"/>
    </row>
    <row r="49" spans="2:5" x14ac:dyDescent="0.25">
      <c r="B49" s="97"/>
      <c r="C49" s="97"/>
      <c r="D49" s="97"/>
      <c r="E49" s="97"/>
    </row>
    <row r="50" spans="2:5" x14ac:dyDescent="0.25">
      <c r="B50" s="97"/>
      <c r="C50" s="97"/>
      <c r="D50" s="97"/>
      <c r="E50" s="97"/>
    </row>
    <row r="51" spans="2:5" x14ac:dyDescent="0.25">
      <c r="B51" s="97"/>
      <c r="C51" s="97"/>
      <c r="D51" s="97"/>
      <c r="E51" s="97"/>
    </row>
    <row r="52" spans="2:5" x14ac:dyDescent="0.25">
      <c r="B52" s="97"/>
      <c r="C52" s="97"/>
      <c r="D52" s="97"/>
      <c r="E52" s="97"/>
    </row>
    <row r="53" spans="2:5" x14ac:dyDescent="0.25">
      <c r="B53" s="97"/>
      <c r="C53" s="97"/>
      <c r="D53" s="97"/>
      <c r="E53" s="97"/>
    </row>
    <row r="54" spans="2:5" x14ac:dyDescent="0.25">
      <c r="B54" s="97"/>
      <c r="C54" s="97"/>
      <c r="D54" s="97"/>
      <c r="E54" s="97"/>
    </row>
    <row r="55" spans="2:5" x14ac:dyDescent="0.25">
      <c r="B55" s="97"/>
      <c r="C55" s="97"/>
      <c r="D55" s="97"/>
      <c r="E55" s="97"/>
    </row>
    <row r="56" spans="2:5" x14ac:dyDescent="0.25">
      <c r="B56" s="97"/>
      <c r="C56" s="97"/>
      <c r="D56" s="97"/>
      <c r="E56" s="97"/>
    </row>
    <row r="57" spans="2:5" x14ac:dyDescent="0.25">
      <c r="B57" s="97"/>
      <c r="C57" s="97"/>
      <c r="D57" s="97"/>
      <c r="E57" s="97"/>
    </row>
    <row r="58" spans="2:5" x14ac:dyDescent="0.25">
      <c r="B58" s="97"/>
      <c r="C58" s="97"/>
      <c r="D58" s="97"/>
      <c r="E58" s="97"/>
    </row>
    <row r="59" spans="2:5" x14ac:dyDescent="0.25">
      <c r="B59" s="97"/>
      <c r="C59" s="97"/>
      <c r="D59" s="97"/>
      <c r="E59" s="97"/>
    </row>
    <row r="60" spans="2:5" x14ac:dyDescent="0.25">
      <c r="B60" s="97"/>
      <c r="C60" s="97"/>
      <c r="D60" s="97"/>
      <c r="E60" s="97"/>
    </row>
    <row r="61" spans="2:5" x14ac:dyDescent="0.25">
      <c r="B61" s="97"/>
      <c r="C61" s="97"/>
      <c r="D61" s="97"/>
      <c r="E61" s="97"/>
    </row>
    <row r="62" spans="2:5" x14ac:dyDescent="0.25">
      <c r="B62" s="97"/>
      <c r="C62" s="97"/>
      <c r="D62" s="97"/>
      <c r="E62" s="97"/>
    </row>
    <row r="63" spans="2:5" x14ac:dyDescent="0.25">
      <c r="B63" s="97"/>
      <c r="C63" s="97"/>
      <c r="D63" s="97"/>
      <c r="E63" s="97"/>
    </row>
    <row r="64" spans="2:5" x14ac:dyDescent="0.25">
      <c r="B64" s="97"/>
      <c r="C64" s="97"/>
      <c r="D64" s="97"/>
      <c r="E64" s="97"/>
    </row>
    <row r="65" spans="2:5" x14ac:dyDescent="0.25">
      <c r="B65" s="97"/>
      <c r="C65" s="97"/>
      <c r="D65" s="97"/>
      <c r="E65" s="97"/>
    </row>
    <row r="66" spans="2:5" x14ac:dyDescent="0.25">
      <c r="B66" s="97"/>
      <c r="C66" s="97"/>
      <c r="D66" s="97"/>
      <c r="E66" s="97"/>
    </row>
    <row r="69" spans="2:5" x14ac:dyDescent="0.25">
      <c r="B69" s="97"/>
      <c r="C69" s="97"/>
      <c r="D69" s="97"/>
      <c r="E69" s="97"/>
    </row>
    <row r="70" spans="2:5" x14ac:dyDescent="0.25">
      <c r="B70" s="97"/>
      <c r="C70" s="97"/>
      <c r="D70" s="97"/>
      <c r="E70" s="97"/>
    </row>
    <row r="71" spans="2:5" x14ac:dyDescent="0.25">
      <c r="B71" s="97"/>
      <c r="C71" s="97"/>
      <c r="D71" s="97"/>
      <c r="E71" s="97"/>
    </row>
    <row r="72" spans="2:5" x14ac:dyDescent="0.25">
      <c r="B72" s="97"/>
      <c r="C72" s="97"/>
      <c r="D72" s="97"/>
      <c r="E72" s="97"/>
    </row>
    <row r="73" spans="2:5" x14ac:dyDescent="0.25">
      <c r="B73" s="97"/>
      <c r="C73" s="97"/>
      <c r="D73" s="97"/>
      <c r="E73" s="97"/>
    </row>
    <row r="74" spans="2:5" x14ac:dyDescent="0.25">
      <c r="B74" s="97"/>
      <c r="C74" s="97"/>
      <c r="D74" s="97"/>
      <c r="E74" s="97"/>
    </row>
    <row r="75" spans="2:5" x14ac:dyDescent="0.25">
      <c r="B75" s="97"/>
      <c r="C75" s="97"/>
      <c r="D75" s="97"/>
      <c r="E75" s="97"/>
    </row>
    <row r="76" spans="2:5" x14ac:dyDescent="0.25">
      <c r="B76" s="97"/>
      <c r="C76" s="97"/>
      <c r="D76" s="97"/>
      <c r="E76" s="97"/>
    </row>
    <row r="77" spans="2:5" x14ac:dyDescent="0.25">
      <c r="B77" s="97"/>
      <c r="C77" s="97"/>
      <c r="D77" s="97"/>
      <c r="E77" s="97"/>
    </row>
    <row r="78" spans="2:5" x14ac:dyDescent="0.25">
      <c r="B78" s="97"/>
      <c r="C78" s="97"/>
      <c r="D78" s="97"/>
      <c r="E78" s="97"/>
    </row>
    <row r="79" spans="2:5" x14ac:dyDescent="0.25">
      <c r="B79" s="97"/>
      <c r="C79" s="97"/>
      <c r="D79" s="97"/>
      <c r="E79" s="97"/>
    </row>
    <row r="80" spans="2:5" x14ac:dyDescent="0.25">
      <c r="B80" s="97"/>
      <c r="C80" s="97"/>
      <c r="D80" s="97"/>
      <c r="E80" s="97"/>
    </row>
    <row r="81" spans="2:5" x14ac:dyDescent="0.25">
      <c r="B81" s="97"/>
      <c r="C81" s="97"/>
      <c r="D81" s="97"/>
      <c r="E81" s="97"/>
    </row>
    <row r="82" spans="2:5" x14ac:dyDescent="0.25">
      <c r="B82" s="97"/>
      <c r="C82" s="97"/>
      <c r="D82" s="97"/>
      <c r="E82" s="97"/>
    </row>
    <row r="83" spans="2:5" x14ac:dyDescent="0.25">
      <c r="B83" s="97"/>
      <c r="C83" s="97"/>
      <c r="D83" s="97"/>
      <c r="E83" s="97"/>
    </row>
    <row r="84" spans="2:5" x14ac:dyDescent="0.25">
      <c r="B84" s="97"/>
      <c r="C84" s="97"/>
      <c r="D84" s="97"/>
      <c r="E84" s="97"/>
    </row>
    <row r="85" spans="2:5" x14ac:dyDescent="0.25">
      <c r="B85" s="97"/>
      <c r="C85" s="97"/>
      <c r="D85" s="97"/>
      <c r="E85" s="97"/>
    </row>
    <row r="86" spans="2:5" x14ac:dyDescent="0.25">
      <c r="B86" s="97"/>
      <c r="C86" s="97"/>
      <c r="D86" s="97"/>
      <c r="E86" s="97"/>
    </row>
    <row r="87" spans="2:5" x14ac:dyDescent="0.25">
      <c r="B87" s="97"/>
      <c r="C87" s="97"/>
      <c r="D87" s="97"/>
      <c r="E87" s="97"/>
    </row>
    <row r="88" spans="2:5" x14ac:dyDescent="0.25">
      <c r="B88" s="97"/>
      <c r="C88" s="97"/>
      <c r="D88" s="97"/>
      <c r="E88" s="97"/>
    </row>
    <row r="89" spans="2:5" x14ac:dyDescent="0.25">
      <c r="B89" s="97"/>
      <c r="C89" s="97"/>
      <c r="D89" s="97"/>
      <c r="E89" s="97"/>
    </row>
    <row r="90" spans="2:5" x14ac:dyDescent="0.25">
      <c r="B90" s="97"/>
      <c r="C90" s="97"/>
      <c r="D90" s="97"/>
      <c r="E90" s="97"/>
    </row>
    <row r="91" spans="2:5" x14ac:dyDescent="0.25">
      <c r="B91" s="97"/>
      <c r="C91" s="97"/>
      <c r="D91" s="97"/>
      <c r="E91" s="97"/>
    </row>
    <row r="92" spans="2:5" x14ac:dyDescent="0.25">
      <c r="B92" s="97"/>
      <c r="C92" s="97"/>
      <c r="D92" s="97"/>
      <c r="E92" s="97"/>
    </row>
    <row r="95" spans="2:5" x14ac:dyDescent="0.25">
      <c r="B95" s="97"/>
      <c r="C95" s="97"/>
      <c r="D95" s="97"/>
      <c r="E95" s="97"/>
    </row>
    <row r="96" spans="2:5" x14ac:dyDescent="0.25">
      <c r="B96" s="97"/>
      <c r="C96" s="97"/>
      <c r="D96" s="97"/>
      <c r="E96" s="97"/>
    </row>
    <row r="97" spans="2:5" x14ac:dyDescent="0.25">
      <c r="B97" s="97"/>
      <c r="C97" s="97"/>
      <c r="D97" s="97"/>
      <c r="E97" s="97"/>
    </row>
    <row r="98" spans="2:5" x14ac:dyDescent="0.25">
      <c r="B98" s="97"/>
      <c r="C98" s="97"/>
      <c r="D98" s="97"/>
      <c r="E98" s="97"/>
    </row>
    <row r="99" spans="2:5" x14ac:dyDescent="0.25">
      <c r="B99" s="97"/>
      <c r="C99" s="97"/>
      <c r="D99" s="97"/>
      <c r="E99" s="97"/>
    </row>
    <row r="100" spans="2:5" x14ac:dyDescent="0.25">
      <c r="B100" s="97"/>
      <c r="C100" s="97"/>
      <c r="D100" s="97"/>
      <c r="E100" s="97"/>
    </row>
    <row r="101" spans="2:5" x14ac:dyDescent="0.25">
      <c r="B101" s="97"/>
      <c r="C101" s="97"/>
      <c r="D101" s="97"/>
      <c r="E101" s="97"/>
    </row>
    <row r="102" spans="2:5" x14ac:dyDescent="0.25">
      <c r="B102" s="97"/>
      <c r="C102" s="97"/>
      <c r="D102" s="97"/>
      <c r="E102" s="97"/>
    </row>
    <row r="103" spans="2:5" x14ac:dyDescent="0.25">
      <c r="B103" s="97"/>
      <c r="C103" s="97"/>
      <c r="D103" s="97"/>
      <c r="E103" s="97"/>
    </row>
    <row r="104" spans="2:5" x14ac:dyDescent="0.25">
      <c r="B104" s="97"/>
      <c r="C104" s="97"/>
      <c r="D104" s="97"/>
      <c r="E104" s="97"/>
    </row>
    <row r="105" spans="2:5" x14ac:dyDescent="0.25">
      <c r="B105" s="97"/>
      <c r="C105" s="97"/>
      <c r="D105" s="97"/>
      <c r="E105" s="97"/>
    </row>
  </sheetData>
  <dataConsolidate/>
  <conditionalFormatting sqref="B45:E45 B27:E27 B9:E9 B1:E6 B47:E54 B67:E1048576 B56:E65 F17:G18 I14:N18">
    <cfRule type="cellIs" dxfId="39" priority="196" operator="lessThan">
      <formula>0</formula>
    </cfRule>
  </conditionalFormatting>
  <conditionalFormatting sqref="B55:E55">
    <cfRule type="cellIs" dxfId="38" priority="150" operator="lessThan">
      <formula>0</formula>
    </cfRule>
  </conditionalFormatting>
  <conditionalFormatting sqref="B66:E66">
    <cfRule type="cellIs" dxfId="37" priority="147" operator="lessThan">
      <formula>0</formula>
    </cfRule>
  </conditionalFormatting>
  <conditionalFormatting sqref="I13:N13 J14:N14">
    <cfRule type="cellIs" dxfId="36" priority="87" operator="lessThan">
      <formula>0</formula>
    </cfRule>
  </conditionalFormatting>
  <conditionalFormatting sqref="B18:E18">
    <cfRule type="cellIs" dxfId="35" priority="79" operator="lessThan">
      <formula>0</formula>
    </cfRule>
  </conditionalFormatting>
  <conditionalFormatting sqref="B36:E36">
    <cfRule type="cellIs" dxfId="34" priority="32" operator="lessThan">
      <formula>0</formula>
    </cfRule>
  </conditionalFormatting>
  <conditionalFormatting sqref="B6:E6">
    <cfRule type="cellIs" dxfId="33" priority="59" operator="lessThan">
      <formula>0</formula>
    </cfRule>
  </conditionalFormatting>
  <conditionalFormatting sqref="B7:E8">
    <cfRule type="cellIs" dxfId="32" priority="54" operator="lessThan">
      <formula>0</formula>
    </cfRule>
  </conditionalFormatting>
  <conditionalFormatting sqref="B7:E8">
    <cfRule type="cellIs" dxfId="31" priority="51" operator="lessThan">
      <formula>0</formula>
    </cfRule>
  </conditionalFormatting>
  <conditionalFormatting sqref="B33:E33">
    <cfRule type="cellIs" dxfId="30" priority="7" operator="lessThan">
      <formula>0</formula>
    </cfRule>
  </conditionalFormatting>
  <conditionalFormatting sqref="B46:E46">
    <cfRule type="cellIs" dxfId="29" priority="22" operator="lessThan">
      <formula>0</formula>
    </cfRule>
  </conditionalFormatting>
  <conditionalFormatting sqref="B24:E24">
    <cfRule type="cellIs" dxfId="28" priority="11" operator="lessThan">
      <formula>0</formula>
    </cfRule>
  </conditionalFormatting>
  <conditionalFormatting sqref="B34:E35">
    <cfRule type="cellIs" dxfId="27" priority="6" operator="lessThan">
      <formula>0</formula>
    </cfRule>
  </conditionalFormatting>
  <conditionalFormatting sqref="B16:E17">
    <cfRule type="cellIs" dxfId="26" priority="13" operator="lessThan">
      <formula>0</formula>
    </cfRule>
  </conditionalFormatting>
  <conditionalFormatting sqref="B10:E15">
    <cfRule type="cellIs" dxfId="25" priority="16" operator="lessThan">
      <formula>0</formula>
    </cfRule>
  </conditionalFormatting>
  <conditionalFormatting sqref="B15:E15">
    <cfRule type="cellIs" dxfId="24" priority="15" operator="lessThan">
      <formula>0</formula>
    </cfRule>
  </conditionalFormatting>
  <conditionalFormatting sqref="B16:E17">
    <cfRule type="cellIs" dxfId="23" priority="14" operator="lessThan">
      <formula>0</formula>
    </cfRule>
  </conditionalFormatting>
  <conditionalFormatting sqref="B19:E24">
    <cfRule type="cellIs" dxfId="22" priority="12" operator="lessThan">
      <formula>0</formula>
    </cfRule>
  </conditionalFormatting>
  <conditionalFormatting sqref="B25:E26">
    <cfRule type="cellIs" dxfId="21" priority="10" operator="lessThan">
      <formula>0</formula>
    </cfRule>
  </conditionalFormatting>
  <conditionalFormatting sqref="B25:E26">
    <cfRule type="cellIs" dxfId="20" priority="9" operator="lessThan">
      <formula>0</formula>
    </cfRule>
  </conditionalFormatting>
  <conditionalFormatting sqref="B28:E33">
    <cfRule type="cellIs" dxfId="19" priority="8" operator="lessThan">
      <formula>0</formula>
    </cfRule>
  </conditionalFormatting>
  <conditionalFormatting sqref="B34:E35">
    <cfRule type="cellIs" dxfId="18" priority="5" operator="lessThan">
      <formula>0</formula>
    </cfRule>
  </conditionalFormatting>
  <conditionalFormatting sqref="B37:E42">
    <cfRule type="cellIs" dxfId="17" priority="4" operator="lessThan">
      <formula>0</formula>
    </cfRule>
  </conditionalFormatting>
  <conditionalFormatting sqref="B42:E42">
    <cfRule type="cellIs" dxfId="16" priority="3" operator="lessThan">
      <formula>0</formula>
    </cfRule>
  </conditionalFormatting>
  <conditionalFormatting sqref="B43:E44">
    <cfRule type="cellIs" dxfId="15" priority="2" operator="lessThan">
      <formula>0</formula>
    </cfRule>
  </conditionalFormatting>
  <conditionalFormatting sqref="B43:E44">
    <cfRule type="cellIs" dxfId="14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S119"/>
  <sheetViews>
    <sheetView tabSelected="1" topLeftCell="AE63" zoomScale="70" zoomScaleNormal="70" workbookViewId="0">
      <selection activeCell="AI46" sqref="AI46"/>
    </sheetView>
  </sheetViews>
  <sheetFormatPr defaultColWidth="14.7109375" defaultRowHeight="15" x14ac:dyDescent="0.25"/>
  <cols>
    <col min="1" max="1" width="14.7109375" style="40"/>
    <col min="2" max="11" width="13.140625" style="40" customWidth="1"/>
    <col min="12" max="16" width="14.7109375" style="40"/>
    <col min="17" max="17" width="14.7109375" style="40" customWidth="1"/>
    <col min="18" max="62" width="14.7109375" style="40"/>
    <col min="63" max="63" width="14.7109375" style="55"/>
    <col min="64" max="16384" width="14.7109375" style="40"/>
  </cols>
  <sheetData>
    <row r="1" spans="1:63" s="50" customFormat="1" x14ac:dyDescent="0.25">
      <c r="A1" s="9" t="s">
        <v>11</v>
      </c>
      <c r="C1" s="9" t="s">
        <v>13</v>
      </c>
    </row>
    <row r="2" spans="1:63" s="49" customFormat="1" x14ac:dyDescent="0.25">
      <c r="A2" s="5" t="s">
        <v>8</v>
      </c>
      <c r="B2" s="15">
        <v>0.06</v>
      </c>
      <c r="C2" s="21">
        <f>Discount_rate</f>
        <v>0.06</v>
      </c>
      <c r="BK2" s="55"/>
    </row>
    <row r="3" spans="1:63" s="49" customFormat="1" x14ac:dyDescent="0.25">
      <c r="A3" s="10" t="s">
        <v>12</v>
      </c>
      <c r="B3" s="25">
        <v>334810.25196523999</v>
      </c>
      <c r="C3" s="32">
        <f>Option_B3_Cost</f>
        <v>334810.25196523999</v>
      </c>
      <c r="BK3" s="55"/>
    </row>
    <row r="4" spans="1:63" s="49" customFormat="1" x14ac:dyDescent="0.25">
      <c r="A4" s="10" t="s">
        <v>26</v>
      </c>
      <c r="B4" s="16">
        <v>30</v>
      </c>
      <c r="C4" s="20">
        <f>Network_payment_duration_years</f>
        <v>30</v>
      </c>
      <c r="BK4" s="55"/>
    </row>
    <row r="5" spans="1:63" s="55" customFormat="1" x14ac:dyDescent="0.25">
      <c r="A5" s="10" t="s">
        <v>77</v>
      </c>
      <c r="B5" s="16">
        <v>2035</v>
      </c>
      <c r="C5" s="20">
        <f>Snowylink_Year</f>
        <v>2035</v>
      </c>
    </row>
    <row r="6" spans="1:63" s="49" customFormat="1" x14ac:dyDescent="0.25">
      <c r="A6" s="11"/>
      <c r="B6" s="26"/>
      <c r="D6" s="50"/>
      <c r="E6" s="50"/>
      <c r="BK6" s="55"/>
    </row>
    <row r="7" spans="1:63" s="49" customFormat="1" x14ac:dyDescent="0.25">
      <c r="A7" s="28" t="s">
        <v>14</v>
      </c>
      <c r="B7" s="30" t="str">
        <f>Assumptions!B23</f>
        <v>Neutral 4 Deg</v>
      </c>
      <c r="C7" s="30" t="str">
        <f>Assumptions!C23</f>
        <v>NeutralWS 4 Deg</v>
      </c>
      <c r="D7" s="30" t="str">
        <f>Assumptions!D23</f>
        <v>Slow Change 4 Deg</v>
      </c>
      <c r="E7" s="30" t="str">
        <f>Assumptions!E23</f>
        <v>Fast Change 4 Deg</v>
      </c>
      <c r="F7" s="30" t="str">
        <f>Assumptions!F23</f>
        <v>NoIC 4 Deg</v>
      </c>
      <c r="G7" s="30" t="str">
        <f>Assumptions!G23</f>
        <v>Neutral 2 Deg</v>
      </c>
      <c r="H7" s="30" t="str">
        <f>Assumptions!H23</f>
        <v>NeutralWS 2 Deg</v>
      </c>
      <c r="I7" s="30" t="str">
        <f>Assumptions!I23</f>
        <v>Slow Change 2 Deg</v>
      </c>
      <c r="J7" s="30" t="str">
        <f>Assumptions!J23</f>
        <v>Fast Change 2 Deg</v>
      </c>
      <c r="K7" s="30" t="str">
        <f>Assumptions!K23</f>
        <v>NoIC 2 Deg</v>
      </c>
      <c r="BK7" s="55"/>
    </row>
    <row r="8" spans="1:63" s="49" customFormat="1" x14ac:dyDescent="0.25">
      <c r="A8" s="29" t="s">
        <v>7</v>
      </c>
      <c r="B8" s="25">
        <f>D45</f>
        <v>69641.436836336041</v>
      </c>
      <c r="C8" s="25">
        <f>K45</f>
        <v>96964.542077858408</v>
      </c>
      <c r="D8" s="25">
        <f>R45</f>
        <v>56612.359167023387</v>
      </c>
      <c r="E8" s="25">
        <f>Y45</f>
        <v>408751.85734980571</v>
      </c>
      <c r="F8" s="25">
        <f>AF45</f>
        <v>548875.77949475055</v>
      </c>
      <c r="G8" s="25">
        <f>AM45</f>
        <v>104526.99189459917</v>
      </c>
      <c r="H8" s="25">
        <f>AT45</f>
        <v>132641.27346932027</v>
      </c>
      <c r="I8" s="25">
        <f>BA45</f>
        <v>88081.717852875649</v>
      </c>
      <c r="J8" s="25">
        <f>BH45</f>
        <v>447590.30511470366</v>
      </c>
      <c r="K8" s="25">
        <f>BO45</f>
        <v>583761.33455301379</v>
      </c>
      <c r="T8" s="27"/>
      <c r="U8" s="27"/>
      <c r="V8" s="27"/>
      <c r="BK8" s="27"/>
    </row>
    <row r="9" spans="1:63" s="49" customFormat="1" x14ac:dyDescent="0.25">
      <c r="A9" s="11"/>
      <c r="B9" s="26"/>
      <c r="D9" s="50"/>
      <c r="E9" s="50"/>
      <c r="G9" s="27"/>
      <c r="H9" s="27"/>
      <c r="I9" s="27"/>
      <c r="J9" s="27"/>
      <c r="K9" s="27"/>
      <c r="L9" s="27"/>
      <c r="N9" s="113"/>
      <c r="O9" s="113"/>
      <c r="P9" s="113"/>
      <c r="Q9" s="113"/>
      <c r="R9" s="113"/>
      <c r="S9" s="113"/>
      <c r="T9" s="113"/>
      <c r="U9" s="113"/>
      <c r="V9" s="113"/>
      <c r="W9" s="113"/>
      <c r="BK9" s="27"/>
    </row>
    <row r="10" spans="1:63" s="50" customFormat="1" x14ac:dyDescent="0.25">
      <c r="A10" s="29" t="str">
        <f>Assumptions!A23</f>
        <v>Scenario weightings</v>
      </c>
      <c r="B10" s="6" t="str">
        <f>Assumptions!B23</f>
        <v>Neutral 4 Deg</v>
      </c>
      <c r="C10" s="6" t="str">
        <f>Assumptions!C23</f>
        <v>NeutralWS 4 Deg</v>
      </c>
      <c r="D10" s="6" t="str">
        <f>Assumptions!D23</f>
        <v>Slow Change 4 Deg</v>
      </c>
      <c r="E10" s="6" t="str">
        <f>Assumptions!E23</f>
        <v>Fast Change 4 Deg</v>
      </c>
      <c r="F10" s="6" t="str">
        <f>Assumptions!F23</f>
        <v>NoIC 4 Deg</v>
      </c>
      <c r="G10" s="6" t="str">
        <f>Assumptions!G23</f>
        <v>Neutral 2 Deg</v>
      </c>
      <c r="H10" s="6" t="str">
        <f>Assumptions!H23</f>
        <v>NeutralWS 2 Deg</v>
      </c>
      <c r="I10" s="6" t="str">
        <f>Assumptions!I23</f>
        <v>Slow Change 2 Deg</v>
      </c>
      <c r="J10" s="6" t="str">
        <f>Assumptions!J23</f>
        <v>Fast Change 2 Deg</v>
      </c>
      <c r="K10" s="6" t="str">
        <f>Assumptions!K23</f>
        <v>NoIC 2 Deg</v>
      </c>
      <c r="L10" s="6" t="str">
        <f>Assumptions!L23</f>
        <v>Total</v>
      </c>
      <c r="V10" s="114"/>
    </row>
    <row r="11" spans="1:63" s="50" customFormat="1" x14ac:dyDescent="0.25">
      <c r="A11" s="10" t="str">
        <f>Assumptions!A24</f>
        <v>Scenario weighting A -  Equal</v>
      </c>
      <c r="B11" s="93">
        <f>Assumptions!B24</f>
        <v>0.13999999999999999</v>
      </c>
      <c r="C11" s="93">
        <f>Assumptions!C24</f>
        <v>0.13999999999999999</v>
      </c>
      <c r="D11" s="93">
        <f>Assumptions!D24</f>
        <v>0.13999999999999999</v>
      </c>
      <c r="E11" s="93">
        <f>Assumptions!E24</f>
        <v>0.13999999999999999</v>
      </c>
      <c r="F11" s="93">
        <f>Assumptions!F24</f>
        <v>0.13999999999999999</v>
      </c>
      <c r="G11" s="93">
        <f>Assumptions!G24</f>
        <v>0.06</v>
      </c>
      <c r="H11" s="93">
        <f>Assumptions!H24</f>
        <v>0.06</v>
      </c>
      <c r="I11" s="93">
        <f>Assumptions!I24</f>
        <v>0.06</v>
      </c>
      <c r="J11" s="93">
        <f>Assumptions!J24</f>
        <v>0.06</v>
      </c>
      <c r="K11" s="93">
        <f>Assumptions!K24</f>
        <v>0.06</v>
      </c>
      <c r="L11" s="93">
        <f>Assumptions!L24</f>
        <v>1.0000000000000002</v>
      </c>
    </row>
    <row r="12" spans="1:63" s="50" customFormat="1" x14ac:dyDescent="0.25">
      <c r="A12" s="10" t="str">
        <f>Assumptions!A25</f>
        <v>Scenario weighting B - 60 %Neutral</v>
      </c>
      <c r="B12" s="93">
        <f>Assumptions!B25</f>
        <v>0.21</v>
      </c>
      <c r="C12" s="93">
        <f>Assumptions!C25</f>
        <v>0.21</v>
      </c>
      <c r="D12" s="93">
        <f>Assumptions!D25</f>
        <v>9.3333333333333324E-2</v>
      </c>
      <c r="E12" s="93">
        <f>Assumptions!E25</f>
        <v>9.3333333333333324E-2</v>
      </c>
      <c r="F12" s="93">
        <f>Assumptions!F25</f>
        <v>9.3333333333333324E-2</v>
      </c>
      <c r="G12" s="93">
        <f>Assumptions!G25</f>
        <v>0.09</v>
      </c>
      <c r="H12" s="93">
        <f>Assumptions!H25</f>
        <v>0.09</v>
      </c>
      <c r="I12" s="93">
        <f>Assumptions!I25</f>
        <v>0.04</v>
      </c>
      <c r="J12" s="93">
        <f>Assumptions!J25</f>
        <v>0.04</v>
      </c>
      <c r="K12" s="93">
        <f>Assumptions!K25</f>
        <v>0.04</v>
      </c>
      <c r="L12" s="93">
        <f>Assumptions!L25</f>
        <v>1</v>
      </c>
    </row>
    <row r="13" spans="1:63" s="50" customFormat="1" x14ac:dyDescent="0.25">
      <c r="A13" s="10" t="str">
        <f>Assumptions!A26</f>
        <v>Scenario weighting C - 60% Slow Change</v>
      </c>
      <c r="B13" s="93">
        <f>Assumptions!B26</f>
        <v>6.9999999999999993E-2</v>
      </c>
      <c r="C13" s="93">
        <f>Assumptions!C26</f>
        <v>6.9999999999999993E-2</v>
      </c>
      <c r="D13" s="93">
        <f>Assumptions!D26</f>
        <v>0.42</v>
      </c>
      <c r="E13" s="93">
        <f>Assumptions!E26</f>
        <v>6.9999999999999993E-2</v>
      </c>
      <c r="F13" s="93">
        <f>Assumptions!F26</f>
        <v>6.9999999999999993E-2</v>
      </c>
      <c r="G13" s="93">
        <f>Assumptions!G26</f>
        <v>0.03</v>
      </c>
      <c r="H13" s="93">
        <f>Assumptions!H26</f>
        <v>0.03</v>
      </c>
      <c r="I13" s="93">
        <f>Assumptions!I26</f>
        <v>0.18</v>
      </c>
      <c r="J13" s="93">
        <f>Assumptions!J26</f>
        <v>0.03</v>
      </c>
      <c r="K13" s="93">
        <f>Assumptions!K26</f>
        <v>0.03</v>
      </c>
      <c r="L13" s="93">
        <f>Assumptions!L26</f>
        <v>1</v>
      </c>
    </row>
    <row r="14" spans="1:63" s="50" customFormat="1" x14ac:dyDescent="0.25">
      <c r="A14" s="10" t="str">
        <f>Assumptions!A27</f>
        <v>Scenario weighting D - 60% Fast Change</v>
      </c>
      <c r="B14" s="93">
        <f>Assumptions!B27</f>
        <v>6.9999999999999993E-2</v>
      </c>
      <c r="C14" s="93">
        <f>Assumptions!C27</f>
        <v>6.9999999999999993E-2</v>
      </c>
      <c r="D14" s="93">
        <f>Assumptions!D27</f>
        <v>6.9999999999999993E-2</v>
      </c>
      <c r="E14" s="93">
        <f>Assumptions!E27</f>
        <v>0.42</v>
      </c>
      <c r="F14" s="93">
        <f>Assumptions!F27</f>
        <v>6.9999999999999993E-2</v>
      </c>
      <c r="G14" s="93">
        <f>Assumptions!G27</f>
        <v>0.03</v>
      </c>
      <c r="H14" s="93">
        <f>Assumptions!H27</f>
        <v>0.03</v>
      </c>
      <c r="I14" s="93">
        <f>Assumptions!I27</f>
        <v>0.03</v>
      </c>
      <c r="J14" s="93">
        <f>Assumptions!J27</f>
        <v>0.18</v>
      </c>
      <c r="K14" s="93">
        <f>Assumptions!K27</f>
        <v>0.03</v>
      </c>
      <c r="L14" s="93">
        <f>Assumptions!L27</f>
        <v>1</v>
      </c>
    </row>
    <row r="15" spans="1:63" s="50" customFormat="1" x14ac:dyDescent="0.25">
      <c r="A15" s="11"/>
      <c r="B15" s="52"/>
      <c r="C15" s="52"/>
      <c r="D15" s="52"/>
      <c r="E15" s="52"/>
      <c r="F15" s="52"/>
    </row>
    <row r="16" spans="1:63" s="50" customFormat="1" x14ac:dyDescent="0.25">
      <c r="A16" s="33"/>
      <c r="B16" s="6" t="s">
        <v>27</v>
      </c>
      <c r="C16" s="33" t="str">
        <f ca="1">MID(CELL("filename",C1),FIND("]",CELL("filename",C1))+1,255)</f>
        <v>Benefits - Option B3</v>
      </c>
      <c r="D16" s="44" t="str">
        <f>Assumptions!B23</f>
        <v>Neutral 4 Deg</v>
      </c>
      <c r="E16" s="44" t="str">
        <f>Assumptions!C23</f>
        <v>NeutralWS 4 Deg</v>
      </c>
      <c r="F16" s="44" t="str">
        <f>Assumptions!D23</f>
        <v>Slow Change 4 Deg</v>
      </c>
      <c r="G16" s="44" t="str">
        <f>Assumptions!E23</f>
        <v>Fast Change 4 Deg</v>
      </c>
      <c r="H16" s="44" t="str">
        <f>Assumptions!F23</f>
        <v>NoIC 4 Deg</v>
      </c>
      <c r="I16" s="44" t="str">
        <f>Assumptions!G23</f>
        <v>Neutral 2 Deg</v>
      </c>
      <c r="J16" s="44" t="str">
        <f>Assumptions!H23</f>
        <v>NeutralWS 2 Deg</v>
      </c>
      <c r="K16" s="44" t="str">
        <f>Assumptions!I23</f>
        <v>Slow Change 2 Deg</v>
      </c>
      <c r="L16" s="44" t="str">
        <f>Assumptions!J23</f>
        <v>Fast Change 2 Deg</v>
      </c>
      <c r="M16" s="44" t="str">
        <f>Assumptions!K23</f>
        <v>NoIC 2 Deg</v>
      </c>
      <c r="N16" s="10" t="str">
        <f>A11</f>
        <v>Scenario weighting A -  Equal</v>
      </c>
      <c r="O16" s="30" t="str">
        <f>A12</f>
        <v>Scenario weighting B - 60 %Neutral</v>
      </c>
      <c r="P16" s="30" t="str">
        <f>A13</f>
        <v>Scenario weighting C - 60% Slow Change</v>
      </c>
      <c r="Q16" s="30" t="str">
        <f>A14</f>
        <v>Scenario weighting D - 60% Fast Change</v>
      </c>
      <c r="R16" s="27"/>
      <c r="T16" s="27"/>
      <c r="U16" s="27"/>
      <c r="V16" s="27"/>
      <c r="BK16" s="27"/>
    </row>
    <row r="17" spans="1:71" s="49" customFormat="1" x14ac:dyDescent="0.25">
      <c r="A17" s="5" t="s">
        <v>8</v>
      </c>
      <c r="B17" s="24">
        <f>Assumptions!B12+Discount_rate</f>
        <v>0.06</v>
      </c>
      <c r="C17" s="46" t="s">
        <v>28</v>
      </c>
      <c r="D17" s="48">
        <v>69641.440000000002</v>
      </c>
      <c r="E17" s="48">
        <v>96964.54</v>
      </c>
      <c r="F17" s="48">
        <v>56612.36</v>
      </c>
      <c r="G17" s="48">
        <v>408751.86</v>
      </c>
      <c r="H17" s="48">
        <v>548875.78</v>
      </c>
      <c r="I17" s="48">
        <v>104526.99</v>
      </c>
      <c r="J17" s="48">
        <v>132641.26999999999</v>
      </c>
      <c r="K17" s="48">
        <v>88081.72</v>
      </c>
      <c r="L17" s="48">
        <v>447590.31</v>
      </c>
      <c r="M17" s="48">
        <v>583761.32999999996</v>
      </c>
      <c r="N17" s="31">
        <f t="shared" ref="N17:N23" si="0">$B$11*$D17+$C$11*$E17+$D$11*$F17+$E$11*$G17+$G$11*$I17+$H$11*$J17+$I$11*$K17+$J$11*$L17+$F$11*$H17+$K$11*$M17</f>
        <v>246714.53439999995</v>
      </c>
      <c r="O17" s="31">
        <f t="shared" ref="O17:O23" si="1">$B$12*$D17+$C$12*$E17+$D$12*$F17+$E$12*$G17+$G$12*$I17+$H$12*$J17+$I$12*$K17+$J$12*$L17+$F$12*$H17+$K$12*$M17</f>
        <v>195772.13359999997</v>
      </c>
      <c r="P17" s="31">
        <f t="shared" ref="P17:P23" si="2">$B$13*$D17+$C$13*$E17+$D$13*$F17+$E$13*$G17+$G$13*$I17+$H$13*$J17+$I$13*$K17+$J$13*$L17+$F$13*$H17+$K$13*$M17</f>
        <v>156383.85119999998</v>
      </c>
      <c r="Q17" s="31">
        <f t="shared" ref="Q17:Q23" si="3">$B$14*$D17+$C$14*$E17+$D$14*$F17+$E$14*$G17+$G$14*$I17+$H$14*$J17+$I$14*$K17+$J$14*$L17+$F$14*$H17+$K$14*$M17</f>
        <v>333558.96470000001</v>
      </c>
      <c r="R17" s="27"/>
      <c r="T17" s="27"/>
      <c r="U17" s="27"/>
      <c r="V17" s="27"/>
      <c r="BK17" s="27"/>
    </row>
    <row r="18" spans="1:71" s="49" customFormat="1" x14ac:dyDescent="0.25">
      <c r="A18" s="23"/>
      <c r="B18" s="24">
        <f>Assumptions!B13+Discount_rate</f>
        <v>0.1</v>
      </c>
      <c r="C18" s="23" t="str">
        <f>"Discount rate " &amp;(B18*100)&amp;"%"</f>
        <v>Discount rate 10%</v>
      </c>
      <c r="D18" s="48">
        <v>-18900.71</v>
      </c>
      <c r="E18" s="48">
        <v>-9540.3799999999992</v>
      </c>
      <c r="F18" s="48">
        <v>-12865.89</v>
      </c>
      <c r="G18" s="48">
        <v>109578.9</v>
      </c>
      <c r="H18" s="48">
        <v>208393.47</v>
      </c>
      <c r="I18" s="48">
        <v>6118.04</v>
      </c>
      <c r="J18" s="48">
        <v>16062.09</v>
      </c>
      <c r="K18" s="48">
        <v>9994</v>
      </c>
      <c r="L18" s="48">
        <v>137290.97</v>
      </c>
      <c r="M18" s="48">
        <v>233412.22</v>
      </c>
      <c r="N18" s="31">
        <f t="shared" si="0"/>
        <v>62905.793799999999</v>
      </c>
      <c r="O18" s="31">
        <f t="shared" si="1"/>
        <v>39728.075199999999</v>
      </c>
      <c r="P18" s="31">
        <f t="shared" si="2"/>
        <v>28448.935399999995</v>
      </c>
      <c r="Q18" s="31">
        <f t="shared" si="3"/>
        <v>90399.157399999996</v>
      </c>
      <c r="R18" s="27"/>
      <c r="T18" s="27"/>
      <c r="U18" s="27"/>
      <c r="V18" s="27"/>
      <c r="BK18" s="27"/>
    </row>
    <row r="19" spans="1:71" s="49" customFormat="1" x14ac:dyDescent="0.25">
      <c r="A19" s="23"/>
      <c r="B19" s="24">
        <f>Assumptions!B14+Discount_rate</f>
        <v>0.03</v>
      </c>
      <c r="C19" s="23" t="str">
        <f>"Discount rate " &amp;(B19*100)&amp;"%"</f>
        <v>Discount rate 3%</v>
      </c>
      <c r="D19" s="48">
        <v>226888.17</v>
      </c>
      <c r="E19" s="48">
        <v>292705.84999999998</v>
      </c>
      <c r="F19" s="48">
        <v>170749.14</v>
      </c>
      <c r="G19" s="48">
        <v>1013538.12</v>
      </c>
      <c r="H19" s="48">
        <v>1211309.6499999999</v>
      </c>
      <c r="I19" s="48">
        <v>272764.95</v>
      </c>
      <c r="J19" s="48">
        <v>339595.34</v>
      </c>
      <c r="K19" s="48">
        <v>211722.54</v>
      </c>
      <c r="L19" s="48">
        <v>1064812.08</v>
      </c>
      <c r="M19" s="48">
        <v>1257186.43</v>
      </c>
      <c r="N19" s="31">
        <f t="shared" si="0"/>
        <v>596891.6105999999</v>
      </c>
      <c r="O19" s="31">
        <f t="shared" si="1"/>
        <v>489165.0572333333</v>
      </c>
      <c r="P19" s="31">
        <f t="shared" si="2"/>
        <v>389966.38530000002</v>
      </c>
      <c r="Q19" s="31">
        <f t="shared" si="3"/>
        <v>812905.9593000001</v>
      </c>
      <c r="R19" s="27"/>
      <c r="T19" s="27"/>
      <c r="U19" s="27"/>
      <c r="V19" s="27"/>
      <c r="BK19" s="27"/>
    </row>
    <row r="20" spans="1:71" s="49" customFormat="1" x14ac:dyDescent="0.25">
      <c r="A20" s="22" t="s">
        <v>12</v>
      </c>
      <c r="B20" s="25">
        <f>Assumptions!B16*(Option_B3_Cost)</f>
        <v>435253.32755481201</v>
      </c>
      <c r="C20" s="22" t="str">
        <f>"Cost x "&amp;Assumptions!B16</f>
        <v>Cost x 1.3</v>
      </c>
      <c r="D20" s="48">
        <v>-3821.46</v>
      </c>
      <c r="E20" s="48">
        <v>23501.65</v>
      </c>
      <c r="F20" s="48">
        <v>-16850.54</v>
      </c>
      <c r="G20" s="48">
        <v>335288.96000000002</v>
      </c>
      <c r="H20" s="48">
        <v>475412.88</v>
      </c>
      <c r="I20" s="48">
        <v>31064.1</v>
      </c>
      <c r="J20" s="48">
        <v>59178.38</v>
      </c>
      <c r="K20" s="48">
        <v>14618.82</v>
      </c>
      <c r="L20" s="48">
        <v>374127.41</v>
      </c>
      <c r="M20" s="48">
        <v>510298.44</v>
      </c>
      <c r="N20" s="31">
        <f t="shared" si="0"/>
        <v>173251.63759999999</v>
      </c>
      <c r="O20" s="31">
        <f t="shared" si="1"/>
        <v>122309.23789999999</v>
      </c>
      <c r="P20" s="31">
        <f t="shared" si="2"/>
        <v>82920.952799999999</v>
      </c>
      <c r="Q20" s="31">
        <f t="shared" si="3"/>
        <v>260096.06630000001</v>
      </c>
      <c r="R20" s="27"/>
      <c r="T20" s="27"/>
      <c r="U20" s="27"/>
      <c r="V20" s="27"/>
      <c r="BK20" s="27"/>
    </row>
    <row r="21" spans="1:71" s="49" customFormat="1" x14ac:dyDescent="0.25">
      <c r="A21" s="22"/>
      <c r="B21" s="25">
        <f>Assumptions!B17*(Option_B3_Cost)</f>
        <v>234367.17637566797</v>
      </c>
      <c r="C21" s="22" t="str">
        <f>"Cost x "&amp;Assumptions!B17</f>
        <v>Cost x 0.7</v>
      </c>
      <c r="D21" s="48">
        <v>143104.32999999999</v>
      </c>
      <c r="E21" s="48">
        <v>170427.43</v>
      </c>
      <c r="F21" s="48">
        <v>130075.25</v>
      </c>
      <c r="G21" s="48">
        <v>482214.75</v>
      </c>
      <c r="H21" s="48">
        <v>622338.67000000004</v>
      </c>
      <c r="I21" s="48">
        <v>177989.88</v>
      </c>
      <c r="J21" s="48">
        <v>206104.16</v>
      </c>
      <c r="K21" s="48">
        <v>161544.60999999999</v>
      </c>
      <c r="L21" s="48">
        <v>521053.19</v>
      </c>
      <c r="M21" s="48">
        <v>657224.22</v>
      </c>
      <c r="N21" s="31">
        <f t="shared" si="0"/>
        <v>320177.42379999999</v>
      </c>
      <c r="O21" s="31">
        <f t="shared" si="1"/>
        <v>269235.02319999994</v>
      </c>
      <c r="P21" s="31">
        <f t="shared" si="2"/>
        <v>229846.74089999998</v>
      </c>
      <c r="Q21" s="31">
        <f t="shared" si="3"/>
        <v>407021.8529</v>
      </c>
      <c r="R21" s="27"/>
      <c r="T21" s="27"/>
      <c r="U21" s="27"/>
      <c r="V21" s="27"/>
      <c r="BK21" s="27"/>
    </row>
    <row r="22" spans="1:71" s="55" customFormat="1" x14ac:dyDescent="0.25">
      <c r="A22" s="82" t="s">
        <v>77</v>
      </c>
      <c r="B22" s="83">
        <f>Assumptions!B19</f>
        <v>2040</v>
      </c>
      <c r="C22" s="82" t="str">
        <f>Assumptions!A19</f>
        <v>Keranglink 2040</v>
      </c>
      <c r="D22" s="48">
        <v>69641.440000000002</v>
      </c>
      <c r="E22" s="48">
        <v>96964.54</v>
      </c>
      <c r="F22" s="48">
        <v>56612.36</v>
      </c>
      <c r="G22" s="48">
        <v>408751.86</v>
      </c>
      <c r="H22" s="48">
        <v>548875.78</v>
      </c>
      <c r="I22" s="48">
        <v>104526.99</v>
      </c>
      <c r="J22" s="48">
        <v>132641.26999999999</v>
      </c>
      <c r="K22" s="48">
        <v>88081.72</v>
      </c>
      <c r="L22" s="48">
        <v>447590.31</v>
      </c>
      <c r="M22" s="48">
        <v>583761.32999999996</v>
      </c>
      <c r="N22" s="31">
        <f t="shared" si="0"/>
        <v>246714.53439999995</v>
      </c>
      <c r="O22" s="31">
        <f t="shared" si="1"/>
        <v>195772.13359999997</v>
      </c>
      <c r="P22" s="31">
        <f t="shared" si="2"/>
        <v>156383.85119999998</v>
      </c>
      <c r="Q22" s="31">
        <f t="shared" si="3"/>
        <v>333558.96470000001</v>
      </c>
      <c r="R22" s="27"/>
      <c r="T22" s="27"/>
      <c r="U22" s="27"/>
      <c r="V22" s="27"/>
      <c r="BK22" s="27"/>
    </row>
    <row r="23" spans="1:71" s="55" customFormat="1" x14ac:dyDescent="0.25">
      <c r="A23" s="82"/>
      <c r="B23" s="83">
        <f>Assumptions!B20</f>
        <v>2030</v>
      </c>
      <c r="C23" s="82" t="str">
        <f>Assumptions!A20</f>
        <v>Keranglink 2030</v>
      </c>
      <c r="D23" s="48">
        <v>69641.440000000002</v>
      </c>
      <c r="E23" s="48">
        <v>96964.54</v>
      </c>
      <c r="F23" s="48">
        <v>56612.36</v>
      </c>
      <c r="G23" s="48">
        <v>408751.86</v>
      </c>
      <c r="H23" s="48">
        <v>548875.78</v>
      </c>
      <c r="I23" s="48">
        <v>104526.99</v>
      </c>
      <c r="J23" s="48">
        <v>132641.26999999999</v>
      </c>
      <c r="K23" s="48">
        <v>88081.72</v>
      </c>
      <c r="L23" s="48">
        <v>447590.31</v>
      </c>
      <c r="M23" s="48">
        <v>583761.32999999996</v>
      </c>
      <c r="N23" s="31">
        <f t="shared" si="0"/>
        <v>246714.53439999995</v>
      </c>
      <c r="O23" s="31">
        <f t="shared" si="1"/>
        <v>195772.13359999997</v>
      </c>
      <c r="P23" s="31">
        <f t="shared" si="2"/>
        <v>156383.85119999998</v>
      </c>
      <c r="Q23" s="31">
        <f t="shared" si="3"/>
        <v>333558.96470000001</v>
      </c>
      <c r="R23" s="27"/>
      <c r="T23" s="27"/>
      <c r="U23" s="27"/>
      <c r="V23" s="27"/>
      <c r="BK23" s="27"/>
    </row>
    <row r="24" spans="1:71" s="50" customFormat="1" x14ac:dyDescent="0.25">
      <c r="A24" s="59" t="s">
        <v>51</v>
      </c>
      <c r="B24" s="12"/>
      <c r="C24" s="4"/>
      <c r="E24" s="4"/>
    </row>
    <row r="25" spans="1:71" s="50" customFormat="1" x14ac:dyDescent="0.25">
      <c r="A25" s="105" t="s">
        <v>87</v>
      </c>
      <c r="B25" s="27"/>
      <c r="C25" s="108">
        <f>NPV($B$2,C27:C42)+NPV($B$2,D27:D42)</f>
        <v>281546.82188835758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s="55" customFormat="1" x14ac:dyDescent="0.25">
      <c r="A26" s="13" t="s">
        <v>0</v>
      </c>
      <c r="B26" s="13" t="s">
        <v>1</v>
      </c>
      <c r="C26" s="13" t="s">
        <v>5</v>
      </c>
      <c r="D26" s="13" t="s">
        <v>48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s="55" customFormat="1" x14ac:dyDescent="0.25">
      <c r="A27" s="128" t="s">
        <v>9</v>
      </c>
      <c r="B27" s="13">
        <v>2020</v>
      </c>
      <c r="C27" s="104">
        <v>7482.1962558110336</v>
      </c>
      <c r="D27" s="104">
        <v>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s="55" customFormat="1" x14ac:dyDescent="0.25">
      <c r="A28" s="129"/>
      <c r="B28" s="13">
        <v>2021</v>
      </c>
      <c r="C28" s="104">
        <v>10240.776974190838</v>
      </c>
      <c r="D28" s="104"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s="55" customFormat="1" x14ac:dyDescent="0.25">
      <c r="A29" s="129"/>
      <c r="B29" s="13">
        <v>2022</v>
      </c>
      <c r="C29" s="104">
        <v>10814.586662624286</v>
      </c>
      <c r="D29" s="104"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s="55" customFormat="1" x14ac:dyDescent="0.25">
      <c r="A30" s="129"/>
      <c r="B30" s="13">
        <v>2023</v>
      </c>
      <c r="C30" s="104">
        <v>4085.6148090112642</v>
      </c>
      <c r="D30" s="104">
        <v>715.67124999999999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s="55" customFormat="1" x14ac:dyDescent="0.25">
      <c r="A31" s="129"/>
      <c r="B31" s="13">
        <v>2024</v>
      </c>
      <c r="C31" s="104">
        <v>22870.621988409639</v>
      </c>
      <c r="D31" s="104">
        <v>860.83331596404798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s="55" customFormat="1" x14ac:dyDescent="0.25">
      <c r="A32" s="129"/>
      <c r="B32" s="13">
        <v>2025</v>
      </c>
      <c r="C32" s="104">
        <v>22870.621988409639</v>
      </c>
      <c r="D32" s="104">
        <v>860.83331596404798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s="55" customFormat="1" x14ac:dyDescent="0.25">
      <c r="A33" s="129"/>
      <c r="B33" s="13">
        <v>2026</v>
      </c>
      <c r="C33" s="104">
        <v>22870.621988409639</v>
      </c>
      <c r="D33" s="104">
        <v>860.83331596404798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s="55" customFormat="1" x14ac:dyDescent="0.25">
      <c r="A34" s="129"/>
      <c r="B34" s="13">
        <v>2027</v>
      </c>
      <c r="C34" s="104">
        <v>22870.621988409639</v>
      </c>
      <c r="D34" s="104">
        <v>860.83331596404798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s="55" customFormat="1" x14ac:dyDescent="0.25">
      <c r="A35" s="129"/>
      <c r="B35" s="13">
        <v>2028</v>
      </c>
      <c r="C35" s="104">
        <v>22870.621988409639</v>
      </c>
      <c r="D35" s="104">
        <v>860.83331596404798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s="55" customFormat="1" x14ac:dyDescent="0.25">
      <c r="A36" s="129"/>
      <c r="B36" s="13">
        <v>2029</v>
      </c>
      <c r="C36" s="104">
        <v>22870.621988409639</v>
      </c>
      <c r="D36" s="104">
        <v>860.83331596404798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s="55" customFormat="1" x14ac:dyDescent="0.25">
      <c r="A37" s="129"/>
      <c r="B37" s="13">
        <v>2030</v>
      </c>
      <c r="C37" s="104">
        <v>22870.621988409639</v>
      </c>
      <c r="D37" s="104">
        <v>860.83331596404798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s="55" customFormat="1" x14ac:dyDescent="0.25">
      <c r="A38" s="129"/>
      <c r="B38" s="13">
        <v>2031</v>
      </c>
      <c r="C38" s="104">
        <v>22870.621988409639</v>
      </c>
      <c r="D38" s="104">
        <v>860.83331596404798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s="55" customFormat="1" x14ac:dyDescent="0.25">
      <c r="A39" s="129"/>
      <c r="B39" s="13">
        <v>2032</v>
      </c>
      <c r="C39" s="104">
        <v>22870.621988409639</v>
      </c>
      <c r="D39" s="104">
        <v>860.83331596404798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s="55" customFormat="1" x14ac:dyDescent="0.25">
      <c r="A40" s="129"/>
      <c r="B40" s="13">
        <v>2033</v>
      </c>
      <c r="C40" s="104">
        <v>22870.621988409639</v>
      </c>
      <c r="D40" s="104">
        <v>860.83331596404798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s="55" customFormat="1" x14ac:dyDescent="0.25">
      <c r="A41" s="129"/>
      <c r="B41" s="13">
        <v>2034</v>
      </c>
      <c r="C41" s="104">
        <v>22870.621988409639</v>
      </c>
      <c r="D41" s="104">
        <v>860.83331596404798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s="55" customFormat="1" x14ac:dyDescent="0.25">
      <c r="A42" s="130"/>
      <c r="B42" s="13" t="s">
        <v>33</v>
      </c>
      <c r="C42" s="104">
        <f>-PV($B$2,($B$4-($B41-Option_B3_Year+1)),C41,,0)</f>
        <v>255193.06438383402</v>
      </c>
      <c r="D42" s="104">
        <f>-PV($B$2,($B$4-($B41-Option_B3_Year+1)),D41,,0)</f>
        <v>9605.2784194453161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s="55" customFormat="1" x14ac:dyDescent="0.25">
      <c r="A43" s="106"/>
      <c r="B43" s="27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s="49" customFormat="1" x14ac:dyDescent="0.25">
      <c r="A44" s="4"/>
      <c r="C44" s="13" t="s">
        <v>4</v>
      </c>
      <c r="D44" s="13" t="s">
        <v>6</v>
      </c>
      <c r="E44" s="55"/>
      <c r="H44" s="4"/>
      <c r="J44" s="13" t="s">
        <v>4</v>
      </c>
      <c r="K44" s="13" t="s">
        <v>6</v>
      </c>
      <c r="L44" s="55"/>
      <c r="O44" s="4"/>
      <c r="P44" s="55"/>
      <c r="Q44" s="13" t="s">
        <v>4</v>
      </c>
      <c r="R44" s="13" t="s">
        <v>6</v>
      </c>
      <c r="S44" s="55"/>
      <c r="V44" s="4"/>
      <c r="W44" s="55"/>
      <c r="X44" s="13" t="s">
        <v>4</v>
      </c>
      <c r="Y44" s="13" t="s">
        <v>6</v>
      </c>
      <c r="Z44" s="55"/>
      <c r="AC44" s="4"/>
      <c r="AD44" s="55"/>
      <c r="AE44" s="13" t="s">
        <v>4</v>
      </c>
      <c r="AF44" s="13" t="s">
        <v>6</v>
      </c>
      <c r="AG44" s="55"/>
      <c r="AH44" s="55"/>
      <c r="AI44" s="55"/>
      <c r="AJ44" s="4"/>
      <c r="AK44" s="55"/>
      <c r="AL44" s="13" t="s">
        <v>4</v>
      </c>
      <c r="AM44" s="13" t="s">
        <v>6</v>
      </c>
      <c r="AN44" s="55"/>
      <c r="AO44" s="55"/>
      <c r="AP44" s="55"/>
      <c r="AQ44" s="4"/>
      <c r="AR44" s="55"/>
      <c r="AS44" s="13" t="s">
        <v>4</v>
      </c>
      <c r="AT44" s="13" t="s">
        <v>6</v>
      </c>
      <c r="AU44" s="55"/>
      <c r="AV44" s="55"/>
      <c r="AW44" s="55"/>
      <c r="AX44" s="4"/>
      <c r="AY44" s="55"/>
      <c r="AZ44" s="13" t="s">
        <v>4</v>
      </c>
      <c r="BA44" s="13" t="s">
        <v>6</v>
      </c>
      <c r="BB44" s="55"/>
      <c r="BC44" s="55"/>
      <c r="BD44" s="55"/>
      <c r="BE44" s="4"/>
      <c r="BF44" s="55"/>
      <c r="BG44" s="13" t="s">
        <v>4</v>
      </c>
      <c r="BH44" s="13" t="s">
        <v>6</v>
      </c>
      <c r="BI44" s="55"/>
      <c r="BJ44" s="55"/>
      <c r="BK44" s="55"/>
      <c r="BL44" s="4"/>
      <c r="BM44" s="55"/>
      <c r="BN44" s="13" t="s">
        <v>4</v>
      </c>
      <c r="BO44" s="13" t="s">
        <v>6</v>
      </c>
      <c r="BP44" s="55"/>
      <c r="BQ44" s="55"/>
      <c r="BR44" s="55"/>
    </row>
    <row r="45" spans="1:71" s="49" customFormat="1" x14ac:dyDescent="0.25">
      <c r="A45" s="26"/>
      <c r="B45" s="44" t="s">
        <v>7</v>
      </c>
      <c r="C45" s="2">
        <f>NPV($B$2,C52:C67)</f>
        <v>351188.25872469362</v>
      </c>
      <c r="D45" s="2">
        <f>C45-$C$25</f>
        <v>69641.436836336041</v>
      </c>
      <c r="E45" s="55"/>
      <c r="F45" s="103"/>
      <c r="H45" s="26"/>
      <c r="I45" s="44" t="s">
        <v>7</v>
      </c>
      <c r="J45" s="2">
        <f>NPV($B$2,J52:J67)</f>
        <v>378511.36396621598</v>
      </c>
      <c r="K45" s="2">
        <f>J45-$C$25</f>
        <v>96964.542077858408</v>
      </c>
      <c r="L45" s="55"/>
      <c r="O45" s="26"/>
      <c r="P45" s="44" t="s">
        <v>7</v>
      </c>
      <c r="Q45" s="2">
        <f>NPV($B$2,Q52:Q67)</f>
        <v>338159.18105538096</v>
      </c>
      <c r="R45" s="2">
        <f>Q45-$C$25</f>
        <v>56612.359167023387</v>
      </c>
      <c r="S45" s="55"/>
      <c r="V45" s="26"/>
      <c r="W45" s="44" t="s">
        <v>7</v>
      </c>
      <c r="X45" s="2">
        <f>NPV($B$2,X52:X67)</f>
        <v>690298.67923816328</v>
      </c>
      <c r="Y45" s="2">
        <f>X45-$C$25</f>
        <v>408751.85734980571</v>
      </c>
      <c r="Z45" s="55"/>
      <c r="AC45" s="26"/>
      <c r="AD45" s="44" t="s">
        <v>7</v>
      </c>
      <c r="AE45" s="2">
        <f>NPV($B$2,AE52:AE67)</f>
        <v>830422.60138310818</v>
      </c>
      <c r="AF45" s="2">
        <f>AE45-$C$25</f>
        <v>548875.77949475055</v>
      </c>
      <c r="AG45" s="55"/>
      <c r="AH45" s="54"/>
      <c r="AI45" s="55"/>
      <c r="AJ45" s="26"/>
      <c r="AK45" s="44" t="s">
        <v>7</v>
      </c>
      <c r="AL45" s="2">
        <f>NPV($B$2,AL52:AL67)</f>
        <v>386073.81378295674</v>
      </c>
      <c r="AM45" s="2">
        <f>AL45-$C$25</f>
        <v>104526.99189459917</v>
      </c>
      <c r="AN45" s="55"/>
      <c r="AO45" s="54"/>
      <c r="AP45" s="55"/>
      <c r="AQ45" s="26"/>
      <c r="AR45" s="44" t="s">
        <v>7</v>
      </c>
      <c r="AS45" s="2">
        <f>NPV($B$2,AS52:AS67)</f>
        <v>414188.09535767784</v>
      </c>
      <c r="AT45" s="2">
        <f>AS45-$C$25</f>
        <v>132641.27346932027</v>
      </c>
      <c r="AU45" s="55"/>
      <c r="AV45" s="55"/>
      <c r="AW45" s="55"/>
      <c r="AX45" s="26"/>
      <c r="AY45" s="44" t="s">
        <v>7</v>
      </c>
      <c r="AZ45" s="2">
        <f>NPV($B$2,AZ52:AZ67)</f>
        <v>369628.53974123322</v>
      </c>
      <c r="BA45" s="2">
        <f>AZ45-$C$25</f>
        <v>88081.717852875649</v>
      </c>
      <c r="BB45" s="55"/>
      <c r="BC45" s="55"/>
      <c r="BD45" s="55"/>
      <c r="BE45" s="26"/>
      <c r="BF45" s="44" t="s">
        <v>7</v>
      </c>
      <c r="BG45" s="2">
        <f>NPV($B$2,BG52:BG67)</f>
        <v>729137.12700306124</v>
      </c>
      <c r="BH45" s="2">
        <f>BG45-$C$25</f>
        <v>447590.30511470366</v>
      </c>
      <c r="BI45" s="55"/>
      <c r="BJ45" s="55"/>
      <c r="BK45" s="55"/>
      <c r="BL45" s="26"/>
      <c r="BM45" s="44" t="s">
        <v>7</v>
      </c>
      <c r="BN45" s="2">
        <f>NPV($B$2,BN52:BN67)</f>
        <v>865308.15644137131</v>
      </c>
      <c r="BO45" s="2">
        <f>BN45-$C$25</f>
        <v>583761.33455301379</v>
      </c>
      <c r="BP45" s="55"/>
      <c r="BQ45" s="55"/>
      <c r="BR45" s="55"/>
    </row>
    <row r="46" spans="1:71" s="37" customFormat="1" ht="15.75" thickBot="1" x14ac:dyDescent="0.3">
      <c r="A46" s="36"/>
      <c r="C46" s="36"/>
      <c r="D46" s="36"/>
      <c r="E46" s="36"/>
      <c r="H46" s="36"/>
      <c r="J46" s="36"/>
      <c r="K46" s="36"/>
      <c r="L46" s="36"/>
      <c r="O46" s="36"/>
      <c r="Q46" s="36"/>
      <c r="R46" s="36"/>
      <c r="S46" s="36"/>
      <c r="V46" s="36"/>
      <c r="X46" s="36"/>
      <c r="Y46" s="36"/>
      <c r="Z46" s="36"/>
      <c r="AC46" s="36"/>
      <c r="AE46" s="36"/>
      <c r="AF46" s="36"/>
      <c r="AG46" s="36"/>
      <c r="AJ46" s="36"/>
      <c r="AL46" s="36"/>
      <c r="AM46" s="36"/>
      <c r="AN46" s="36"/>
      <c r="AQ46" s="36"/>
      <c r="AS46" s="36"/>
      <c r="AT46" s="36"/>
      <c r="AU46" s="36"/>
      <c r="AX46" s="36"/>
      <c r="AZ46" s="36"/>
      <c r="BA46" s="36"/>
      <c r="BB46" s="36"/>
      <c r="BE46" s="36"/>
      <c r="BG46" s="36"/>
      <c r="BH46" s="36"/>
      <c r="BI46" s="36"/>
      <c r="BL46" s="36"/>
      <c r="BN46" s="36"/>
      <c r="BO46" s="36"/>
      <c r="BP46" s="36"/>
    </row>
    <row r="47" spans="1:71" s="50" customFormat="1" x14ac:dyDescent="0.25">
      <c r="A47" s="4"/>
      <c r="C47" s="4"/>
      <c r="D47" s="4"/>
      <c r="E47" s="4"/>
      <c r="H47" s="4"/>
      <c r="J47" s="4"/>
      <c r="K47" s="4"/>
      <c r="L47" s="4"/>
      <c r="O47" s="4"/>
      <c r="Q47" s="4"/>
      <c r="R47" s="4"/>
      <c r="S47" s="4"/>
      <c r="V47" s="4"/>
      <c r="X47" s="4"/>
      <c r="Y47" s="4"/>
      <c r="Z47" s="4"/>
      <c r="AC47" s="4"/>
      <c r="AE47" s="4"/>
      <c r="AF47" s="4"/>
      <c r="AG47" s="4"/>
      <c r="AJ47" s="4"/>
      <c r="AL47" s="4"/>
      <c r="AM47" s="4"/>
      <c r="AN47" s="4"/>
      <c r="AQ47" s="4"/>
      <c r="AS47" s="4"/>
      <c r="AT47" s="4"/>
      <c r="AU47" s="4"/>
      <c r="AX47" s="4"/>
      <c r="AZ47" s="4"/>
      <c r="BA47" s="4"/>
      <c r="BB47" s="4"/>
      <c r="BE47" s="4"/>
      <c r="BG47" s="4"/>
      <c r="BH47" s="4"/>
      <c r="BI47" s="4"/>
      <c r="BL47" s="4"/>
      <c r="BN47" s="4"/>
      <c r="BO47" s="4"/>
      <c r="BP47" s="4"/>
    </row>
    <row r="48" spans="1:71" s="50" customFormat="1" x14ac:dyDescent="0.25">
      <c r="A48" s="53" t="s">
        <v>52</v>
      </c>
      <c r="C48" s="4"/>
      <c r="D48" s="4"/>
      <c r="E48" s="4"/>
      <c r="H48" s="4"/>
      <c r="J48" s="4"/>
      <c r="K48" s="4"/>
      <c r="L48" s="4"/>
      <c r="O48" s="4"/>
      <c r="Q48" s="4"/>
      <c r="R48" s="4"/>
      <c r="S48" s="4"/>
      <c r="V48" s="4"/>
      <c r="X48" s="4"/>
      <c r="Y48" s="4"/>
      <c r="Z48" s="4"/>
      <c r="AC48" s="53" t="s">
        <v>52</v>
      </c>
      <c r="AE48" s="4"/>
      <c r="AF48" s="4"/>
      <c r="AG48" s="4"/>
      <c r="AJ48" s="53" t="s">
        <v>52</v>
      </c>
      <c r="AL48" s="4"/>
      <c r="AM48" s="4"/>
      <c r="AN48" s="4"/>
      <c r="AQ48" s="4"/>
      <c r="AS48" s="4"/>
      <c r="AT48" s="4"/>
      <c r="AU48" s="4"/>
      <c r="AX48" s="4"/>
      <c r="AZ48" s="4"/>
      <c r="BA48" s="4"/>
      <c r="BB48" s="4"/>
      <c r="BE48" s="4"/>
      <c r="BG48" s="4"/>
      <c r="BH48" s="4"/>
      <c r="BI48" s="4"/>
      <c r="BL48" s="4"/>
      <c r="BN48" s="4"/>
      <c r="BO48" s="4"/>
      <c r="BP48" s="4"/>
    </row>
    <row r="49" spans="1:70" s="50" customFormat="1" x14ac:dyDescent="0.25">
      <c r="A49" s="60" t="s">
        <v>70</v>
      </c>
      <c r="B49" s="61"/>
      <c r="C49" s="62"/>
      <c r="D49" s="61"/>
      <c r="E49" s="61"/>
      <c r="F49" s="61"/>
      <c r="G49" s="61"/>
      <c r="H49" s="62"/>
      <c r="I49" s="61"/>
      <c r="J49" s="62"/>
      <c r="K49" s="61"/>
      <c r="L49" s="61"/>
      <c r="M49" s="61"/>
      <c r="N49" s="61"/>
      <c r="O49" s="62"/>
      <c r="P49" s="61"/>
      <c r="Q49" s="62"/>
      <c r="R49" s="61"/>
      <c r="S49" s="61"/>
      <c r="T49" s="61"/>
      <c r="U49" s="61"/>
      <c r="V49" s="62"/>
      <c r="W49" s="61"/>
      <c r="X49" s="62"/>
      <c r="Y49" s="61"/>
      <c r="Z49" s="61"/>
      <c r="AA49" s="61"/>
      <c r="AB49" s="61"/>
      <c r="AC49" s="60" t="s">
        <v>31</v>
      </c>
      <c r="AD49" s="61"/>
      <c r="AE49" s="62"/>
      <c r="AF49" s="61"/>
      <c r="AG49" s="61"/>
      <c r="AH49" s="61"/>
      <c r="AI49" s="61"/>
      <c r="AJ49" s="76" t="s">
        <v>71</v>
      </c>
      <c r="AK49" s="77"/>
      <c r="AL49" s="78"/>
      <c r="AM49" s="77"/>
      <c r="AN49" s="77"/>
      <c r="AO49" s="77"/>
      <c r="AP49" s="77"/>
      <c r="AQ49" s="78"/>
      <c r="AR49" s="77"/>
      <c r="AS49" s="78"/>
      <c r="AT49" s="77"/>
      <c r="AU49" s="77"/>
      <c r="AV49" s="77"/>
      <c r="AW49" s="77"/>
      <c r="AX49" s="78"/>
      <c r="AY49" s="77"/>
      <c r="AZ49" s="78"/>
      <c r="BA49" s="77"/>
      <c r="BB49" s="77"/>
      <c r="BC49" s="77"/>
      <c r="BD49" s="77"/>
      <c r="BE49" s="78"/>
      <c r="BF49" s="77"/>
      <c r="BG49" s="78"/>
      <c r="BH49" s="77"/>
      <c r="BI49" s="77"/>
      <c r="BJ49" s="77"/>
      <c r="BK49" s="77"/>
      <c r="BL49" s="78"/>
      <c r="BM49" s="77"/>
      <c r="BN49" s="78"/>
      <c r="BO49" s="77"/>
      <c r="BP49" s="77"/>
      <c r="BQ49" s="77"/>
      <c r="BR49" s="77"/>
    </row>
    <row r="50" spans="1:70" s="49" customFormat="1" x14ac:dyDescent="0.25">
      <c r="A50" s="63" t="str">
        <f>B7</f>
        <v>Neutral 4 Deg</v>
      </c>
      <c r="B50" s="64"/>
      <c r="C50" s="64"/>
      <c r="D50" s="61"/>
      <c r="E50" s="61"/>
      <c r="F50" s="65"/>
      <c r="G50" s="65"/>
      <c r="H50" s="63" t="str">
        <f>C7</f>
        <v>NeutralWS 4 Deg</v>
      </c>
      <c r="I50" s="64"/>
      <c r="J50" s="64"/>
      <c r="K50" s="61"/>
      <c r="L50" s="61"/>
      <c r="M50" s="65"/>
      <c r="N50" s="65"/>
      <c r="O50" s="63" t="str">
        <f>D7</f>
        <v>Slow Change 4 Deg</v>
      </c>
      <c r="P50" s="64"/>
      <c r="Q50" s="64"/>
      <c r="R50" s="61"/>
      <c r="S50" s="61"/>
      <c r="T50" s="65"/>
      <c r="U50" s="65"/>
      <c r="V50" s="63" t="str">
        <f>E7</f>
        <v>Fast Change 4 Deg</v>
      </c>
      <c r="W50" s="64"/>
      <c r="X50" s="64"/>
      <c r="Y50" s="61"/>
      <c r="Z50" s="61"/>
      <c r="AA50" s="65"/>
      <c r="AB50" s="65"/>
      <c r="AC50" s="63" t="str">
        <f>F7</f>
        <v>NoIC 4 Deg</v>
      </c>
      <c r="AD50" s="64"/>
      <c r="AE50" s="64"/>
      <c r="AF50" s="61"/>
      <c r="AG50" s="61"/>
      <c r="AH50" s="65"/>
      <c r="AI50" s="65"/>
      <c r="AJ50" s="79" t="str">
        <f>G7</f>
        <v>Neutral 2 Deg</v>
      </c>
      <c r="AK50" s="80"/>
      <c r="AL50" s="80"/>
      <c r="AM50" s="77"/>
      <c r="AN50" s="77"/>
      <c r="AO50" s="81"/>
      <c r="AP50" s="81"/>
      <c r="AQ50" s="79" t="str">
        <f>H7</f>
        <v>NeutralWS 2 Deg</v>
      </c>
      <c r="AR50" s="80"/>
      <c r="AS50" s="80"/>
      <c r="AT50" s="77"/>
      <c r="AU50" s="77"/>
      <c r="AV50" s="81"/>
      <c r="AW50" s="81"/>
      <c r="AX50" s="79" t="str">
        <f>I7</f>
        <v>Slow Change 2 Deg</v>
      </c>
      <c r="AY50" s="80"/>
      <c r="AZ50" s="80"/>
      <c r="BA50" s="77"/>
      <c r="BB50" s="77"/>
      <c r="BC50" s="81"/>
      <c r="BD50" s="81"/>
      <c r="BE50" s="79" t="str">
        <f>J7</f>
        <v>Fast Change 2 Deg</v>
      </c>
      <c r="BF50" s="80"/>
      <c r="BG50" s="80"/>
      <c r="BH50" s="77"/>
      <c r="BI50" s="77"/>
      <c r="BJ50" s="81"/>
      <c r="BK50" s="81"/>
      <c r="BL50" s="79" t="str">
        <f>K7</f>
        <v>NoIC 2 Deg</v>
      </c>
      <c r="BM50" s="80"/>
      <c r="BN50" s="80"/>
      <c r="BO50" s="77"/>
      <c r="BP50" s="77"/>
      <c r="BQ50" s="81"/>
      <c r="BR50" s="81"/>
    </row>
    <row r="51" spans="1:70" s="55" customFormat="1" x14ac:dyDescent="0.25">
      <c r="A51" s="23" t="s">
        <v>0</v>
      </c>
      <c r="B51" s="23" t="s">
        <v>1</v>
      </c>
      <c r="C51" s="23" t="s">
        <v>54</v>
      </c>
      <c r="D51" s="61"/>
      <c r="E51" s="61"/>
      <c r="F51" s="65"/>
      <c r="G51" s="65"/>
      <c r="H51" s="23" t="s">
        <v>0</v>
      </c>
      <c r="I51" s="23" t="s">
        <v>1</v>
      </c>
      <c r="J51" s="23" t="s">
        <v>54</v>
      </c>
      <c r="K51" s="61"/>
      <c r="L51" s="61"/>
      <c r="M51" s="65"/>
      <c r="N51" s="65"/>
      <c r="O51" s="23" t="s">
        <v>0</v>
      </c>
      <c r="P51" s="23" t="s">
        <v>1</v>
      </c>
      <c r="Q51" s="23" t="s">
        <v>54</v>
      </c>
      <c r="R51" s="61"/>
      <c r="S51" s="61"/>
      <c r="T51" s="65"/>
      <c r="U51" s="65"/>
      <c r="V51" s="23" t="s">
        <v>0</v>
      </c>
      <c r="W51" s="23" t="s">
        <v>1</v>
      </c>
      <c r="X51" s="23" t="s">
        <v>54</v>
      </c>
      <c r="Y51" s="61"/>
      <c r="Z51" s="61"/>
      <c r="AA51" s="65"/>
      <c r="AB51" s="65"/>
      <c r="AC51" s="23" t="s">
        <v>0</v>
      </c>
      <c r="AD51" s="23" t="s">
        <v>1</v>
      </c>
      <c r="AE51" s="23" t="s">
        <v>54</v>
      </c>
      <c r="AF51" s="61"/>
      <c r="AG51" s="61"/>
      <c r="AH51" s="65"/>
      <c r="AI51" s="65"/>
      <c r="AJ51" s="82" t="s">
        <v>0</v>
      </c>
      <c r="AK51" s="82" t="s">
        <v>1</v>
      </c>
      <c r="AL51" s="82" t="s">
        <v>54</v>
      </c>
      <c r="AM51" s="77"/>
      <c r="AN51" s="77"/>
      <c r="AO51" s="81"/>
      <c r="AP51" s="81"/>
      <c r="AQ51" s="82" t="s">
        <v>0</v>
      </c>
      <c r="AR51" s="82" t="s">
        <v>1</v>
      </c>
      <c r="AS51" s="82" t="s">
        <v>54</v>
      </c>
      <c r="AT51" s="77"/>
      <c r="AU51" s="77"/>
      <c r="AV51" s="81"/>
      <c r="AW51" s="81"/>
      <c r="AX51" s="82" t="s">
        <v>0</v>
      </c>
      <c r="AY51" s="82" t="s">
        <v>1</v>
      </c>
      <c r="AZ51" s="82" t="s">
        <v>54</v>
      </c>
      <c r="BA51" s="77"/>
      <c r="BB51" s="77"/>
      <c r="BC51" s="81"/>
      <c r="BD51" s="81"/>
      <c r="BE51" s="82" t="s">
        <v>0</v>
      </c>
      <c r="BF51" s="82" t="s">
        <v>1</v>
      </c>
      <c r="BG51" s="82" t="s">
        <v>54</v>
      </c>
      <c r="BH51" s="77"/>
      <c r="BI51" s="77"/>
      <c r="BJ51" s="81"/>
      <c r="BK51" s="81"/>
      <c r="BL51" s="82" t="s">
        <v>0</v>
      </c>
      <c r="BM51" s="82" t="s">
        <v>1</v>
      </c>
      <c r="BN51" s="82" t="s">
        <v>54</v>
      </c>
      <c r="BO51" s="77"/>
      <c r="BP51" s="77"/>
      <c r="BQ51" s="81"/>
      <c r="BR51" s="81"/>
    </row>
    <row r="52" spans="1:70" s="55" customFormat="1" x14ac:dyDescent="0.25">
      <c r="A52" s="124" t="s">
        <v>9</v>
      </c>
      <c r="B52" s="23">
        <v>2020</v>
      </c>
      <c r="C52" s="66">
        <f>IF(B52&gt;=Option_B3_Year,SUM(B93:F93),SUM(B113:F113))+C73+$J27</f>
        <v>0</v>
      </c>
      <c r="D52" s="61"/>
      <c r="E52" s="61"/>
      <c r="F52" s="65"/>
      <c r="G52" s="65"/>
      <c r="H52" s="124" t="s">
        <v>9</v>
      </c>
      <c r="I52" s="23">
        <v>2020</v>
      </c>
      <c r="J52" s="66">
        <f>IF(I52&gt;=Option_B3_Year,SUM(I93:M93),SUM(I113:M113))+J73+$J27</f>
        <v>0</v>
      </c>
      <c r="K52" s="61"/>
      <c r="L52" s="61"/>
      <c r="M52" s="65"/>
      <c r="N52" s="65"/>
      <c r="O52" s="124" t="s">
        <v>9</v>
      </c>
      <c r="P52" s="23">
        <v>2020</v>
      </c>
      <c r="Q52" s="66">
        <f>IF(P52&gt;=Option_B3_Year,SUM(P93:T93),SUM(P113:T113))+Q73+$J27</f>
        <v>0</v>
      </c>
      <c r="R52" s="61"/>
      <c r="S52" s="61"/>
      <c r="T52" s="65"/>
      <c r="U52" s="65"/>
      <c r="V52" s="124" t="s">
        <v>9</v>
      </c>
      <c r="W52" s="23">
        <v>2020</v>
      </c>
      <c r="X52" s="66">
        <f>IF(W52&gt;=Option_B3_Year,SUM(W93:AA93),SUM(W113:AA113))+X73+$J27</f>
        <v>0</v>
      </c>
      <c r="Y52" s="61"/>
      <c r="Z52" s="61"/>
      <c r="AA52" s="65"/>
      <c r="AB52" s="65"/>
      <c r="AC52" s="124" t="s">
        <v>9</v>
      </c>
      <c r="AD52" s="23">
        <v>2020</v>
      </c>
      <c r="AE52" s="66">
        <f>IF(AD52&gt;=Option_B3_Year,SUM(AD93:AH93),SUM(AD113:AH113))+AE73+$J27</f>
        <v>0</v>
      </c>
      <c r="AF52" s="61"/>
      <c r="AG52" s="61"/>
      <c r="AH52" s="65"/>
      <c r="AI52" s="65"/>
      <c r="AJ52" s="121" t="s">
        <v>9</v>
      </c>
      <c r="AK52" s="82">
        <v>2020</v>
      </c>
      <c r="AL52" s="83">
        <f>IF(AK52&gt;=Option_B3_Year,SUM(AK93:AO93),SUM(AK113:AO113))+AL73+$J27</f>
        <v>0</v>
      </c>
      <c r="AM52" s="77"/>
      <c r="AN52" s="77"/>
      <c r="AO52" s="81"/>
      <c r="AP52" s="81"/>
      <c r="AQ52" s="121" t="s">
        <v>9</v>
      </c>
      <c r="AR52" s="82">
        <v>2020</v>
      </c>
      <c r="AS52" s="83">
        <f>IF(AR52&gt;=Option_B3_Year,SUM(AR93:AV93),SUM(AR113:AV113))+AS73+$J27</f>
        <v>0</v>
      </c>
      <c r="AT52" s="77"/>
      <c r="AU52" s="77"/>
      <c r="AV52" s="81"/>
      <c r="AW52" s="81"/>
      <c r="AX52" s="121" t="s">
        <v>9</v>
      </c>
      <c r="AY52" s="82">
        <v>2020</v>
      </c>
      <c r="AZ52" s="83">
        <f>IF(AY52&gt;=Option_B3_Year,SUM(AY93:BC93),SUM(AY113:BC113))+AZ73+$J27</f>
        <v>0</v>
      </c>
      <c r="BA52" s="77"/>
      <c r="BB52" s="77"/>
      <c r="BC52" s="81"/>
      <c r="BD52" s="81"/>
      <c r="BE52" s="121" t="s">
        <v>9</v>
      </c>
      <c r="BF52" s="82">
        <v>2020</v>
      </c>
      <c r="BG52" s="83">
        <f>IF(BF52&gt;=Option_B3_Year,SUM(BF93:BJ93),SUM(BF113:BJ113))+BG73+$J27</f>
        <v>0</v>
      </c>
      <c r="BH52" s="77"/>
      <c r="BI52" s="77"/>
      <c r="BJ52" s="81"/>
      <c r="BK52" s="81"/>
      <c r="BL52" s="121" t="s">
        <v>9</v>
      </c>
      <c r="BM52" s="82">
        <v>2020</v>
      </c>
      <c r="BN52" s="83">
        <f>IF(BM52&gt;=Option_B3_Year,SUM(BM93:BQ93),SUM(BM113:BQ113))+BN73+$J27</f>
        <v>0</v>
      </c>
      <c r="BO52" s="77"/>
      <c r="BP52" s="77"/>
      <c r="BQ52" s="81"/>
      <c r="BR52" s="81"/>
    </row>
    <row r="53" spans="1:70" s="55" customFormat="1" x14ac:dyDescent="0.25">
      <c r="A53" s="125"/>
      <c r="B53" s="23">
        <v>2021</v>
      </c>
      <c r="C53" s="66">
        <f>IF(B53&gt;=Option_B3_Year,SUM(B94:F94),SUM(B114:F114))+C74+$J28</f>
        <v>0</v>
      </c>
      <c r="D53" s="61"/>
      <c r="E53" s="61"/>
      <c r="F53" s="65"/>
      <c r="G53" s="65"/>
      <c r="H53" s="125"/>
      <c r="I53" s="23">
        <v>2021</v>
      </c>
      <c r="J53" s="66">
        <f>IF(I53&gt;=Option_B3_Year,SUM(I94:M94),SUM(I114:M114))+J74+$J28</f>
        <v>0</v>
      </c>
      <c r="K53" s="61"/>
      <c r="L53" s="61"/>
      <c r="M53" s="65"/>
      <c r="N53" s="65"/>
      <c r="O53" s="125"/>
      <c r="P53" s="23">
        <v>2021</v>
      </c>
      <c r="Q53" s="66">
        <f>IF(P53&gt;=Option_B3_Year,SUM(P94:T94),SUM(P114:T114))+Q74+$J28</f>
        <v>0</v>
      </c>
      <c r="R53" s="61"/>
      <c r="S53" s="61"/>
      <c r="T53" s="65"/>
      <c r="U53" s="65"/>
      <c r="V53" s="125"/>
      <c r="W53" s="23">
        <v>2021</v>
      </c>
      <c r="X53" s="66">
        <f>IF(W53&gt;=Option_B3_Year,SUM(W94:AA94),SUM(W114:AA114))+X74+$J28</f>
        <v>0</v>
      </c>
      <c r="Y53" s="61"/>
      <c r="Z53" s="61"/>
      <c r="AA53" s="65"/>
      <c r="AB53" s="65"/>
      <c r="AC53" s="125"/>
      <c r="AD53" s="23">
        <v>2021</v>
      </c>
      <c r="AE53" s="66">
        <f>IF(AD53&gt;=Option_B3_Year,SUM(AD94:AH94),SUM(AD114:AH114))+AE74+$J28</f>
        <v>0</v>
      </c>
      <c r="AF53" s="61"/>
      <c r="AG53" s="61"/>
      <c r="AH53" s="65"/>
      <c r="AI53" s="65"/>
      <c r="AJ53" s="122"/>
      <c r="AK53" s="82">
        <v>2021</v>
      </c>
      <c r="AL53" s="83">
        <f>IF(AK53&gt;=Option_B3_Year,SUM(AK94:AO94),SUM(AK114:AO114))+AL74+$J28</f>
        <v>0</v>
      </c>
      <c r="AM53" s="77"/>
      <c r="AN53" s="77"/>
      <c r="AO53" s="81"/>
      <c r="AP53" s="81"/>
      <c r="AQ53" s="122"/>
      <c r="AR53" s="82">
        <v>2021</v>
      </c>
      <c r="AS53" s="83">
        <f>IF(AR53&gt;=Option_B3_Year,SUM(AR94:AV94),SUM(AR114:AV114))+AS74+$J28</f>
        <v>0</v>
      </c>
      <c r="AT53" s="77"/>
      <c r="AU53" s="77"/>
      <c r="AV53" s="81"/>
      <c r="AW53" s="81"/>
      <c r="AX53" s="122"/>
      <c r="AY53" s="82">
        <v>2021</v>
      </c>
      <c r="AZ53" s="83">
        <f>IF(AY53&gt;=Option_B3_Year,SUM(AY94:BC94),SUM(AY114:BC114))+AZ74+$J28</f>
        <v>0</v>
      </c>
      <c r="BA53" s="77"/>
      <c r="BB53" s="77"/>
      <c r="BC53" s="81"/>
      <c r="BD53" s="81"/>
      <c r="BE53" s="122"/>
      <c r="BF53" s="82">
        <v>2021</v>
      </c>
      <c r="BG53" s="83">
        <f>IF(BF53&gt;=Option_B3_Year,SUM(BF94:BJ94),SUM(BF114:BJ114))+BG74+$J28</f>
        <v>0</v>
      </c>
      <c r="BH53" s="77"/>
      <c r="BI53" s="77"/>
      <c r="BJ53" s="81"/>
      <c r="BK53" s="81"/>
      <c r="BL53" s="122"/>
      <c r="BM53" s="82">
        <v>2021</v>
      </c>
      <c r="BN53" s="83">
        <f>IF(BM53&gt;=Option_B3_Year,SUM(BM94:BQ94),SUM(BM114:BQ114))+BN74+$J28</f>
        <v>0</v>
      </c>
      <c r="BO53" s="77"/>
      <c r="BP53" s="77"/>
      <c r="BQ53" s="81"/>
      <c r="BR53" s="81"/>
    </row>
    <row r="54" spans="1:70" s="49" customFormat="1" x14ac:dyDescent="0.25">
      <c r="A54" s="125"/>
      <c r="B54" s="23">
        <v>2022</v>
      </c>
      <c r="C54" s="66">
        <f>IF(B54&gt;=Option_B3_Year,SUM(B95:F95),SUM(B115:F115))+C75+$J29</f>
        <v>0</v>
      </c>
      <c r="D54" s="61"/>
      <c r="E54" s="61"/>
      <c r="F54" s="67"/>
      <c r="G54" s="65"/>
      <c r="H54" s="125"/>
      <c r="I54" s="23">
        <v>2022</v>
      </c>
      <c r="J54" s="66">
        <f>IF(I54&gt;=Option_B3_Year,SUM(I95:M95),SUM(I115:M115))+J75+$J29</f>
        <v>0</v>
      </c>
      <c r="K54" s="61"/>
      <c r="L54" s="61"/>
      <c r="M54" s="67"/>
      <c r="N54" s="65"/>
      <c r="O54" s="125"/>
      <c r="P54" s="23">
        <v>2022</v>
      </c>
      <c r="Q54" s="66">
        <f>IF(P54&gt;=Option_B3_Year,SUM(P95:T95),SUM(P115:T115))+Q75+$J29</f>
        <v>0</v>
      </c>
      <c r="R54" s="61"/>
      <c r="S54" s="61"/>
      <c r="T54" s="67"/>
      <c r="U54" s="65"/>
      <c r="V54" s="125"/>
      <c r="W54" s="23">
        <v>2022</v>
      </c>
      <c r="X54" s="66">
        <f>IF(W54&gt;=Option_B3_Year,SUM(W95:AA95),SUM(W115:AA115))+X75+$J29</f>
        <v>0</v>
      </c>
      <c r="Y54" s="61"/>
      <c r="Z54" s="61"/>
      <c r="AA54" s="67"/>
      <c r="AB54" s="65"/>
      <c r="AC54" s="125"/>
      <c r="AD54" s="23">
        <v>2022</v>
      </c>
      <c r="AE54" s="66">
        <f>IF(AD54&gt;=Option_B3_Year,SUM(AD95:AH95),SUM(AD115:AH115))+AE75+$J29</f>
        <v>0</v>
      </c>
      <c r="AF54" s="61"/>
      <c r="AG54" s="61"/>
      <c r="AH54" s="67"/>
      <c r="AI54" s="65"/>
      <c r="AJ54" s="122"/>
      <c r="AK54" s="82">
        <v>2022</v>
      </c>
      <c r="AL54" s="83">
        <f>IF(AK54&gt;=Option_B3_Year,SUM(AK95:AO95),SUM(AK115:AO115))+AL75+$J29</f>
        <v>0</v>
      </c>
      <c r="AM54" s="77"/>
      <c r="AN54" s="77"/>
      <c r="AO54" s="84"/>
      <c r="AP54" s="81"/>
      <c r="AQ54" s="122"/>
      <c r="AR54" s="82">
        <v>2022</v>
      </c>
      <c r="AS54" s="83">
        <f>IF(AR54&gt;=Option_B3_Year,SUM(AR95:AV95),SUM(AR115:AV115))+AS75+$J29</f>
        <v>0</v>
      </c>
      <c r="AT54" s="77"/>
      <c r="AU54" s="77"/>
      <c r="AV54" s="84"/>
      <c r="AW54" s="81"/>
      <c r="AX54" s="122"/>
      <c r="AY54" s="82">
        <v>2022</v>
      </c>
      <c r="AZ54" s="83">
        <f>IF(AY54&gt;=Option_B3_Year,SUM(AY95:BC95),SUM(AY115:BC115))+AZ75+$J29</f>
        <v>0</v>
      </c>
      <c r="BA54" s="77"/>
      <c r="BB54" s="77"/>
      <c r="BC54" s="84"/>
      <c r="BD54" s="81"/>
      <c r="BE54" s="122"/>
      <c r="BF54" s="82">
        <v>2022</v>
      </c>
      <c r="BG54" s="83">
        <f>IF(BF54&gt;=Option_B3_Year,SUM(BF95:BJ95),SUM(BF115:BJ115))+BG75+$J29</f>
        <v>0</v>
      </c>
      <c r="BH54" s="77"/>
      <c r="BI54" s="77"/>
      <c r="BJ54" s="84"/>
      <c r="BK54" s="81"/>
      <c r="BL54" s="122"/>
      <c r="BM54" s="82">
        <v>2022</v>
      </c>
      <c r="BN54" s="83">
        <f>IF(BM54&gt;=Option_B3_Year,SUM(BM95:BQ95),SUM(BM115:BQ115))+BN75+$J29</f>
        <v>0</v>
      </c>
      <c r="BO54" s="77"/>
      <c r="BP54" s="77"/>
      <c r="BQ54" s="84"/>
      <c r="BR54" s="81"/>
    </row>
    <row r="55" spans="1:70" s="49" customFormat="1" x14ac:dyDescent="0.25">
      <c r="A55" s="125"/>
      <c r="B55" s="23">
        <v>2023</v>
      </c>
      <c r="C55" s="66">
        <f>IF(B55&gt;=Option_B3_Year,SUM(B96:F96),SUM(B116:F116))+C76+$J30</f>
        <v>37067.285518604571</v>
      </c>
      <c r="D55" s="61"/>
      <c r="E55" s="61"/>
      <c r="F55" s="67"/>
      <c r="G55" s="65"/>
      <c r="H55" s="125"/>
      <c r="I55" s="23">
        <v>2023</v>
      </c>
      <c r="J55" s="66">
        <f>IF(I55&gt;=Option_B3_Year,SUM(I96:M96),SUM(I116:M116))+J76+$J30</f>
        <v>37067.285518604571</v>
      </c>
      <c r="K55" s="61"/>
      <c r="L55" s="61"/>
      <c r="M55" s="67"/>
      <c r="N55" s="65"/>
      <c r="O55" s="125"/>
      <c r="P55" s="23">
        <v>2023</v>
      </c>
      <c r="Q55" s="66">
        <f>IF(P55&gt;=Option_B3_Year,SUM(P96:T96),SUM(P116:T116))+Q76+$J30</f>
        <v>55475.088375434563</v>
      </c>
      <c r="R55" s="61"/>
      <c r="S55" s="61"/>
      <c r="T55" s="67"/>
      <c r="U55" s="65"/>
      <c r="V55" s="125"/>
      <c r="W55" s="23">
        <v>2023</v>
      </c>
      <c r="X55" s="66">
        <f>IF(W55&gt;=Option_B3_Year,SUM(W96:AA96),SUM(W116:AA116))+X76+$J30</f>
        <v>22689.28841964763</v>
      </c>
      <c r="Y55" s="61"/>
      <c r="Z55" s="61"/>
      <c r="AA55" s="67"/>
      <c r="AB55" s="65"/>
      <c r="AC55" s="125"/>
      <c r="AD55" s="23">
        <v>2023</v>
      </c>
      <c r="AE55" s="66">
        <f>IF(AD55&gt;=Option_B3_Year,SUM(AD96:AH96),SUM(AD116:AH116))+AE76+$J30</f>
        <v>38513.729641769285</v>
      </c>
      <c r="AF55" s="61"/>
      <c r="AG55" s="61"/>
      <c r="AH55" s="67"/>
      <c r="AI55" s="65"/>
      <c r="AJ55" s="122"/>
      <c r="AK55" s="82">
        <v>2023</v>
      </c>
      <c r="AL55" s="83">
        <f>IF(AK55&gt;=Option_B3_Year,SUM(AK96:AO96),SUM(AK116:AO116))+AL76+$J30</f>
        <v>43015.827252291019</v>
      </c>
      <c r="AM55" s="77"/>
      <c r="AN55" s="77"/>
      <c r="AO55" s="84"/>
      <c r="AP55" s="81"/>
      <c r="AQ55" s="122"/>
      <c r="AR55" s="82">
        <v>2023</v>
      </c>
      <c r="AS55" s="83">
        <f>IF(AR55&gt;=Option_B3_Year,SUM(AR96:AV96),SUM(AR116:AV116))+AS76+$J30</f>
        <v>43015.827252291019</v>
      </c>
      <c r="AT55" s="77"/>
      <c r="AU55" s="77"/>
      <c r="AV55" s="84"/>
      <c r="AW55" s="81"/>
      <c r="AX55" s="122"/>
      <c r="AY55" s="82">
        <v>2023</v>
      </c>
      <c r="AZ55" s="83">
        <f>IF(AY55&gt;=Option_B3_Year,SUM(AY96:BC96),SUM(AY116:BC116))+AZ76+$J30</f>
        <v>61614.053363518055</v>
      </c>
      <c r="BA55" s="77"/>
      <c r="BB55" s="77"/>
      <c r="BC55" s="84"/>
      <c r="BD55" s="81"/>
      <c r="BE55" s="122"/>
      <c r="BF55" s="82">
        <v>2023</v>
      </c>
      <c r="BG55" s="83">
        <f>IF(BF55&gt;=Option_B3_Year,SUM(BF96:BJ96),SUM(BF116:BJ116))+BG76+$J30</f>
        <v>28819.974135800549</v>
      </c>
      <c r="BH55" s="77"/>
      <c r="BI55" s="77"/>
      <c r="BJ55" s="84"/>
      <c r="BK55" s="81"/>
      <c r="BL55" s="122"/>
      <c r="BM55" s="82">
        <v>2023</v>
      </c>
      <c r="BN55" s="83">
        <f>IF(BM55&gt;=Option_B3_Year,SUM(BM96:BQ96),SUM(BM116:BQ116))+BN76+$J30</f>
        <v>44462.271375455734</v>
      </c>
      <c r="BO55" s="77"/>
      <c r="BP55" s="77"/>
      <c r="BQ55" s="84"/>
      <c r="BR55" s="81"/>
    </row>
    <row r="56" spans="1:70" s="49" customFormat="1" x14ac:dyDescent="0.25">
      <c r="A56" s="125"/>
      <c r="B56" s="23">
        <v>2024</v>
      </c>
      <c r="C56" s="66">
        <f>IF(B56&gt;=Option_B3_Year,SUM(B97:F97),SUM(B117:F117))+C77+$J31</f>
        <v>54645.176149007646</v>
      </c>
      <c r="D56" s="61"/>
      <c r="E56" s="61"/>
      <c r="F56" s="67"/>
      <c r="G56" s="65"/>
      <c r="H56" s="125"/>
      <c r="I56" s="23">
        <v>2024</v>
      </c>
      <c r="J56" s="66">
        <f>IF(I56&gt;=Option_B3_Year,SUM(I97:M97),SUM(I117:M117))+J77+$J31</f>
        <v>54075.160886368212</v>
      </c>
      <c r="K56" s="61"/>
      <c r="L56" s="61"/>
      <c r="M56" s="67"/>
      <c r="N56" s="65"/>
      <c r="O56" s="125"/>
      <c r="P56" s="23">
        <v>2024</v>
      </c>
      <c r="Q56" s="66">
        <f>IF(P56&gt;=Option_B3_Year,SUM(P97:T97),SUM(P117:T117))+Q77+$J31</f>
        <v>68120.893831188951</v>
      </c>
      <c r="R56" s="61"/>
      <c r="S56" s="61"/>
      <c r="T56" s="67"/>
      <c r="U56" s="65"/>
      <c r="V56" s="125"/>
      <c r="W56" s="23">
        <v>2024</v>
      </c>
      <c r="X56" s="66">
        <f>IF(W56&gt;=Option_B3_Year,SUM(W97:AA97),SUM(W117:AA117))+X77+$J31</f>
        <v>38479.076463988662</v>
      </c>
      <c r="Y56" s="61"/>
      <c r="Z56" s="61"/>
      <c r="AA56" s="67"/>
      <c r="AB56" s="65"/>
      <c r="AC56" s="125"/>
      <c r="AD56" s="23">
        <v>2024</v>
      </c>
      <c r="AE56" s="66">
        <f>IF(AD56&gt;=Option_B3_Year,SUM(AD97:AH97),SUM(AD117:AH117))+AE77+$J31</f>
        <v>75339.552706072718</v>
      </c>
      <c r="AF56" s="61"/>
      <c r="AG56" s="61"/>
      <c r="AH56" s="67"/>
      <c r="AI56" s="65"/>
      <c r="AJ56" s="122"/>
      <c r="AK56" s="82">
        <v>2024</v>
      </c>
      <c r="AL56" s="83">
        <f>IF(AK56&gt;=Option_B3_Year,SUM(AK97:AO97),SUM(AK117:AO117))+AL77+$J31</f>
        <v>61408.041812358701</v>
      </c>
      <c r="AM56" s="77"/>
      <c r="AN56" s="77"/>
      <c r="AO56" s="84"/>
      <c r="AP56" s="81"/>
      <c r="AQ56" s="122"/>
      <c r="AR56" s="82">
        <v>2024</v>
      </c>
      <c r="AS56" s="83">
        <f>IF(AR56&gt;=Option_B3_Year,SUM(AR97:AV97),SUM(AR117:AV117))+AS77+$J31</f>
        <v>61099.273019843757</v>
      </c>
      <c r="AT56" s="77"/>
      <c r="AU56" s="77"/>
      <c r="AV56" s="84"/>
      <c r="AW56" s="81"/>
      <c r="AX56" s="122"/>
      <c r="AY56" s="82">
        <v>2024</v>
      </c>
      <c r="AZ56" s="83">
        <f>IF(AY56&gt;=Option_B3_Year,SUM(AY97:BC97),SUM(AY117:BC117))+AZ77+$J31</f>
        <v>74855.072806251439</v>
      </c>
      <c r="BA56" s="77"/>
      <c r="BB56" s="77"/>
      <c r="BC56" s="84"/>
      <c r="BD56" s="81"/>
      <c r="BE56" s="122"/>
      <c r="BF56" s="82">
        <v>2024</v>
      </c>
      <c r="BG56" s="83">
        <f>IF(BF56&gt;=Option_B3_Year,SUM(BF97:BJ97),SUM(BF117:BJ117))+BG77+$J31</f>
        <v>45769.605634809952</v>
      </c>
      <c r="BH56" s="77"/>
      <c r="BI56" s="77"/>
      <c r="BJ56" s="84"/>
      <c r="BK56" s="81"/>
      <c r="BL56" s="122"/>
      <c r="BM56" s="82">
        <v>2024</v>
      </c>
      <c r="BN56" s="83">
        <f>IF(BM56&gt;=Option_B3_Year,SUM(BM97:BQ97),SUM(BM117:BQ117))+BN77+$J31</f>
        <v>82102.418369423773</v>
      </c>
      <c r="BO56" s="77"/>
      <c r="BP56" s="77"/>
      <c r="BQ56" s="84"/>
      <c r="BR56" s="81"/>
    </row>
    <row r="57" spans="1:70" s="49" customFormat="1" x14ac:dyDescent="0.25">
      <c r="A57" s="125"/>
      <c r="B57" s="23">
        <v>2025</v>
      </c>
      <c r="C57" s="66">
        <f>IF(B57&gt;=Option_B3_Year,SUM(B98:F98),SUM(B118:F118))+C78+$J32</f>
        <v>24687.535099082306</v>
      </c>
      <c r="D57" s="61"/>
      <c r="E57" s="61"/>
      <c r="F57" s="68"/>
      <c r="G57" s="65"/>
      <c r="H57" s="125"/>
      <c r="I57" s="23">
        <v>2025</v>
      </c>
      <c r="J57" s="66">
        <f>IF(I57&gt;=Option_B3_Year,SUM(I98:M98),SUM(I118:M118))+J78+$J32</f>
        <v>24775.036018774408</v>
      </c>
      <c r="K57" s="61"/>
      <c r="L57" s="61"/>
      <c r="M57" s="68"/>
      <c r="N57" s="65"/>
      <c r="O57" s="125"/>
      <c r="P57" s="23">
        <v>2025</v>
      </c>
      <c r="Q57" s="66">
        <f>IF(P57&gt;=Option_B3_Year,SUM(P98:T98),SUM(P118:T118))+Q78+$J32</f>
        <v>30164.145649745682</v>
      </c>
      <c r="R57" s="61"/>
      <c r="S57" s="61"/>
      <c r="T57" s="68"/>
      <c r="U57" s="65"/>
      <c r="V57" s="125"/>
      <c r="W57" s="23">
        <v>2025</v>
      </c>
      <c r="X57" s="66">
        <f>IF(W57&gt;=Option_B3_Year,SUM(W98:AA98),SUM(W118:AA118))+X78+$J32</f>
        <v>21197.611817431942</v>
      </c>
      <c r="Y57" s="61"/>
      <c r="Z57" s="61"/>
      <c r="AA57" s="68"/>
      <c r="AB57" s="65"/>
      <c r="AC57" s="125"/>
      <c r="AD57" s="23">
        <v>2025</v>
      </c>
      <c r="AE57" s="66">
        <f>IF(AD57&gt;=Option_B3_Year,SUM(AD98:AH98),SUM(AD118:AH118))+AE78+$J32</f>
        <v>46224.853211429945</v>
      </c>
      <c r="AF57" s="61"/>
      <c r="AG57" s="61"/>
      <c r="AH57" s="68"/>
      <c r="AI57" s="65"/>
      <c r="AJ57" s="122"/>
      <c r="AK57" s="82">
        <v>2025</v>
      </c>
      <c r="AL57" s="83">
        <f>IF(AK57&gt;=Option_B3_Year,SUM(AK98:AO98),SUM(AK118:AO118))+AL78+$J32</f>
        <v>28067.931029628351</v>
      </c>
      <c r="AM57" s="77"/>
      <c r="AN57" s="77"/>
      <c r="AO57" s="85"/>
      <c r="AP57" s="81"/>
      <c r="AQ57" s="122"/>
      <c r="AR57" s="82">
        <v>2025</v>
      </c>
      <c r="AS57" s="83">
        <f>IF(AR57&gt;=Option_B3_Year,SUM(AR98:AV98),SUM(AR118:AV118))+AS78+$J32</f>
        <v>28446.782505396026</v>
      </c>
      <c r="AT57" s="77"/>
      <c r="AU57" s="77"/>
      <c r="AV57" s="85"/>
      <c r="AW57" s="81"/>
      <c r="AX57" s="122"/>
      <c r="AY57" s="82">
        <v>2025</v>
      </c>
      <c r="AZ57" s="83">
        <f>IF(AY57&gt;=Option_B3_Year,SUM(AY98:BC98),SUM(AY118:BC118))+AZ78+$J32</f>
        <v>33547.477945611456</v>
      </c>
      <c r="BA57" s="77"/>
      <c r="BB57" s="77"/>
      <c r="BC57" s="85"/>
      <c r="BD57" s="81"/>
      <c r="BE57" s="122"/>
      <c r="BF57" s="82">
        <v>2025</v>
      </c>
      <c r="BG57" s="83">
        <f>IF(BF57&gt;=Option_B3_Year,SUM(BF98:BJ98),SUM(BF118:BJ118))+BG78+$J32</f>
        <v>25136.242716063061</v>
      </c>
      <c r="BH57" s="77"/>
      <c r="BI57" s="77"/>
      <c r="BJ57" s="85"/>
      <c r="BK57" s="81"/>
      <c r="BL57" s="122"/>
      <c r="BM57" s="82">
        <v>2025</v>
      </c>
      <c r="BN57" s="83">
        <f>IF(BM57&gt;=Option_B3_Year,SUM(BM98:BQ98),SUM(BM118:BQ118))+BN78+$J32</f>
        <v>49605.24914197599</v>
      </c>
      <c r="BO57" s="77"/>
      <c r="BP57" s="77"/>
      <c r="BQ57" s="85"/>
      <c r="BR57" s="81"/>
    </row>
    <row r="58" spans="1:70" s="49" customFormat="1" x14ac:dyDescent="0.25">
      <c r="A58" s="125"/>
      <c r="B58" s="23">
        <v>2026</v>
      </c>
      <c r="C58" s="66">
        <f>IF(B58&gt;=Option_B3_Year,SUM(B99:F99),SUM(B119:F119))+C79+$J33</f>
        <v>24160.212092790764</v>
      </c>
      <c r="D58" s="61"/>
      <c r="E58" s="61"/>
      <c r="F58" s="65"/>
      <c r="G58" s="65"/>
      <c r="H58" s="125"/>
      <c r="I58" s="23">
        <v>2026</v>
      </c>
      <c r="J58" s="66">
        <f>IF(I58&gt;=Option_B3_Year,SUM(I99:M99),SUM(I119:M119))+J79+$J33</f>
        <v>19972.4796015676</v>
      </c>
      <c r="K58" s="61"/>
      <c r="L58" s="61"/>
      <c r="M58" s="65"/>
      <c r="N58" s="65"/>
      <c r="O58" s="125"/>
      <c r="P58" s="23">
        <v>2026</v>
      </c>
      <c r="Q58" s="66">
        <f>IF(P58&gt;=Option_B3_Year,SUM(P99:T99),SUM(P119:T119))+Q79+$J33</f>
        <v>29214.644284169626</v>
      </c>
      <c r="R58" s="61"/>
      <c r="S58" s="61"/>
      <c r="T58" s="65"/>
      <c r="U58" s="65"/>
      <c r="V58" s="125"/>
      <c r="W58" s="23">
        <v>2026</v>
      </c>
      <c r="X58" s="66">
        <f>IF(W58&gt;=Option_B3_Year,SUM(W99:AA99),SUM(W119:AA119))+X79+$J33</f>
        <v>14686.974911139878</v>
      </c>
      <c r="Y58" s="61"/>
      <c r="Z58" s="61"/>
      <c r="AA58" s="65"/>
      <c r="AB58" s="65"/>
      <c r="AC58" s="125"/>
      <c r="AD58" s="23">
        <v>2026</v>
      </c>
      <c r="AE58" s="66">
        <f>IF(AD58&gt;=Option_B3_Year,SUM(AD99:AH99),SUM(AD119:AH119))+AE79+$J33</f>
        <v>49081.533645895397</v>
      </c>
      <c r="AF58" s="61"/>
      <c r="AG58" s="61"/>
      <c r="AH58" s="65"/>
      <c r="AI58" s="65"/>
      <c r="AJ58" s="122"/>
      <c r="AK58" s="82">
        <v>2026</v>
      </c>
      <c r="AL58" s="83">
        <f>IF(AK58&gt;=Option_B3_Year,SUM(AK99:AO99),SUM(AK119:AO119))+AL79+$J33</f>
        <v>27908.152995839991</v>
      </c>
      <c r="AM58" s="77"/>
      <c r="AN58" s="77"/>
      <c r="AO58" s="81"/>
      <c r="AP58" s="81"/>
      <c r="AQ58" s="122"/>
      <c r="AR58" s="82">
        <v>2026</v>
      </c>
      <c r="AS58" s="83">
        <f>IF(AR58&gt;=Option_B3_Year,SUM(AR99:AV99),SUM(AR119:AV119))+AS79+$J33</f>
        <v>23652.557002695179</v>
      </c>
      <c r="AT58" s="77"/>
      <c r="AU58" s="77"/>
      <c r="AV58" s="81"/>
      <c r="AW58" s="81"/>
      <c r="AX58" s="122"/>
      <c r="AY58" s="82">
        <v>2026</v>
      </c>
      <c r="AZ58" s="83">
        <f>IF(AY58&gt;=Option_B3_Year,SUM(AY99:BC99),SUM(AY119:BC119))+AZ79+$J33</f>
        <v>32598.677642031143</v>
      </c>
      <c r="BA58" s="77"/>
      <c r="BB58" s="77"/>
      <c r="BC58" s="81"/>
      <c r="BD58" s="81"/>
      <c r="BE58" s="122"/>
      <c r="BF58" s="82">
        <v>2026</v>
      </c>
      <c r="BG58" s="83">
        <f>IF(BF58&gt;=Option_B3_Year,SUM(BF99:BJ99),SUM(BF119:BJ119))+BG79+$J33</f>
        <v>18625.605809770997</v>
      </c>
      <c r="BH58" s="77"/>
      <c r="BI58" s="77"/>
      <c r="BJ58" s="81"/>
      <c r="BK58" s="81"/>
      <c r="BL58" s="122"/>
      <c r="BM58" s="82">
        <v>2026</v>
      </c>
      <c r="BN58" s="83">
        <f>IF(BM58&gt;=Option_B3_Year,SUM(BM99:BQ99),SUM(BM119:BQ119))+BN79+$J33</f>
        <v>52829.474548944621</v>
      </c>
      <c r="BO58" s="77"/>
      <c r="BP58" s="77"/>
      <c r="BQ58" s="81"/>
      <c r="BR58" s="81"/>
    </row>
    <row r="59" spans="1:70" s="49" customFormat="1" x14ac:dyDescent="0.25">
      <c r="A59" s="125"/>
      <c r="B59" s="23">
        <v>2027</v>
      </c>
      <c r="C59" s="66">
        <f>IF(B59&gt;=Option_B3_Year,SUM(B100:F100),SUM(B120:F120))+C80+$J34</f>
        <v>28042.204665451445</v>
      </c>
      <c r="D59" s="61"/>
      <c r="E59" s="61"/>
      <c r="F59" s="65"/>
      <c r="G59" s="65"/>
      <c r="H59" s="125"/>
      <c r="I59" s="23">
        <v>2027</v>
      </c>
      <c r="J59" s="66">
        <f>IF(I59&gt;=Option_B3_Year,SUM(I100:M100),SUM(I120:M120))+J80+$J34</f>
        <v>24229.225565774806</v>
      </c>
      <c r="K59" s="61"/>
      <c r="L59" s="61"/>
      <c r="M59" s="65"/>
      <c r="N59" s="65"/>
      <c r="O59" s="125"/>
      <c r="P59" s="23">
        <v>2027</v>
      </c>
      <c r="Q59" s="66">
        <f>IF(P59&gt;=Option_B3_Year,SUM(P100:T100),SUM(P120:T120))+Q80+$J34</f>
        <v>29250.762950034878</v>
      </c>
      <c r="R59" s="61"/>
      <c r="S59" s="61"/>
      <c r="T59" s="65"/>
      <c r="U59" s="65"/>
      <c r="V59" s="125"/>
      <c r="W59" s="23">
        <v>2027</v>
      </c>
      <c r="X59" s="66">
        <f>IF(W59&gt;=Option_B3_Year,SUM(W100:AA100),SUM(W120:AA120))+X80+$J34</f>
        <v>20599.19136306172</v>
      </c>
      <c r="Y59" s="61"/>
      <c r="Z59" s="61"/>
      <c r="AA59" s="65"/>
      <c r="AB59" s="65"/>
      <c r="AC59" s="125"/>
      <c r="AD59" s="23">
        <v>2027</v>
      </c>
      <c r="AE59" s="66">
        <f>IF(AD59&gt;=Option_B3_Year,SUM(AD100:AH100),SUM(AD120:AH120))+AE80+$J34</f>
        <v>48159.679746979251</v>
      </c>
      <c r="AF59" s="61"/>
      <c r="AG59" s="61"/>
      <c r="AH59" s="65"/>
      <c r="AI59" s="65"/>
      <c r="AJ59" s="122"/>
      <c r="AK59" s="82">
        <v>2027</v>
      </c>
      <c r="AL59" s="83">
        <f>IF(AK59&gt;=Option_B3_Year,SUM(AK100:AO100),SUM(AK120:AO120))+AL80+$J34</f>
        <v>31790.145568500433</v>
      </c>
      <c r="AM59" s="77"/>
      <c r="AN59" s="77"/>
      <c r="AO59" s="81"/>
      <c r="AP59" s="81"/>
      <c r="AQ59" s="122"/>
      <c r="AR59" s="82">
        <v>2027</v>
      </c>
      <c r="AS59" s="83">
        <f>IF(AR59&gt;=Option_B3_Year,SUM(AR100:AV100),SUM(AR120:AV120))+AS80+$J34</f>
        <v>28118.473877024775</v>
      </c>
      <c r="AT59" s="77"/>
      <c r="AU59" s="77"/>
      <c r="AV59" s="81"/>
      <c r="AW59" s="81"/>
      <c r="AX59" s="122"/>
      <c r="AY59" s="82">
        <v>2027</v>
      </c>
      <c r="AZ59" s="83">
        <f>IF(AY59&gt;=Option_B3_Year,SUM(AY100:BC100),SUM(AY120:BC120))+AZ80+$J34</f>
        <v>32579.49611404278</v>
      </c>
      <c r="BA59" s="77"/>
      <c r="BB59" s="77"/>
      <c r="BC59" s="81"/>
      <c r="BD59" s="81"/>
      <c r="BE59" s="122"/>
      <c r="BF59" s="82">
        <v>2027</v>
      </c>
      <c r="BG59" s="83">
        <f>IF(BF59&gt;=Option_B3_Year,SUM(BF100:BJ100),SUM(BF120:BJ120))+BG80+$J34</f>
        <v>24537.82226169284</v>
      </c>
      <c r="BH59" s="77"/>
      <c r="BI59" s="77"/>
      <c r="BJ59" s="81"/>
      <c r="BK59" s="81"/>
      <c r="BL59" s="122"/>
      <c r="BM59" s="82">
        <v>2027</v>
      </c>
      <c r="BN59" s="83">
        <f>IF(BM59&gt;=Option_B3_Year,SUM(BM100:BQ100),SUM(BM120:BQ120))+BN80+$J34</f>
        <v>51907.620650028242</v>
      </c>
      <c r="BO59" s="77"/>
      <c r="BP59" s="77"/>
      <c r="BQ59" s="81"/>
      <c r="BR59" s="81"/>
    </row>
    <row r="60" spans="1:70" s="49" customFormat="1" x14ac:dyDescent="0.25">
      <c r="A60" s="125"/>
      <c r="B60" s="23">
        <v>2028</v>
      </c>
      <c r="C60" s="66">
        <f>IF(B60&gt;=Option_B3_Year,SUM(B101:F101),SUM(B121:F121))+C81+$J35</f>
        <v>36889.520199095052</v>
      </c>
      <c r="D60" s="61"/>
      <c r="E60" s="61"/>
      <c r="F60" s="65"/>
      <c r="G60" s="65"/>
      <c r="H60" s="125"/>
      <c r="I60" s="23">
        <v>2028</v>
      </c>
      <c r="J60" s="66">
        <f>IF(I60&gt;=Option_B3_Year,SUM(I101:M101),SUM(I121:M121))+J81+$J35</f>
        <v>33186.063602595808</v>
      </c>
      <c r="K60" s="61"/>
      <c r="L60" s="61"/>
      <c r="M60" s="65"/>
      <c r="N60" s="65"/>
      <c r="O60" s="125"/>
      <c r="P60" s="23">
        <v>2028</v>
      </c>
      <c r="Q60" s="66">
        <f>IF(P60&gt;=Option_B3_Year,SUM(P101:T101),SUM(P121:T121))+Q81+$J35</f>
        <v>34280.979375530798</v>
      </c>
      <c r="R60" s="61"/>
      <c r="S60" s="61"/>
      <c r="T60" s="65"/>
      <c r="U60" s="65"/>
      <c r="V60" s="125"/>
      <c r="W60" s="23">
        <v>2028</v>
      </c>
      <c r="X60" s="66">
        <f>IF(W60&gt;=Option_B3_Year,SUM(W101:AA101),SUM(W121:AA121))+X81+$J35</f>
        <v>63857.042657946797</v>
      </c>
      <c r="Y60" s="61"/>
      <c r="Z60" s="61"/>
      <c r="AA60" s="65"/>
      <c r="AB60" s="65"/>
      <c r="AC60" s="125"/>
      <c r="AD60" s="23">
        <v>2028</v>
      </c>
      <c r="AE60" s="66">
        <f>IF(AD60&gt;=Option_B3_Year,SUM(AD101:AH101),SUM(AD121:AH121))+AE81+$J35</f>
        <v>57243.078410536749</v>
      </c>
      <c r="AF60" s="61"/>
      <c r="AG60" s="61"/>
      <c r="AH60" s="65"/>
      <c r="AI60" s="65"/>
      <c r="AJ60" s="122"/>
      <c r="AK60" s="82">
        <v>2028</v>
      </c>
      <c r="AL60" s="83">
        <f>IF(AK60&gt;=Option_B3_Year,SUM(AK101:AO101),SUM(AK121:AO121))+AL81+$J35</f>
        <v>40622.933647065205</v>
      </c>
      <c r="AM60" s="77"/>
      <c r="AN60" s="77"/>
      <c r="AO60" s="81"/>
      <c r="AP60" s="81"/>
      <c r="AQ60" s="122"/>
      <c r="AR60" s="82">
        <v>2028</v>
      </c>
      <c r="AS60" s="83">
        <f>IF(AR60&gt;=Option_B3_Year,SUM(AR101:AV101),SUM(AR121:AV121))+AS81+$J35</f>
        <v>37108.156256005765</v>
      </c>
      <c r="AT60" s="77"/>
      <c r="AU60" s="77"/>
      <c r="AV60" s="81"/>
      <c r="AW60" s="81"/>
      <c r="AX60" s="122"/>
      <c r="AY60" s="82">
        <v>2028</v>
      </c>
      <c r="AZ60" s="83">
        <f>IF(AY60&gt;=Option_B3_Year,SUM(AY101:BC101),SUM(AY121:BC121))+AZ81+$J35</f>
        <v>37546.685514319019</v>
      </c>
      <c r="BA60" s="77"/>
      <c r="BB60" s="77"/>
      <c r="BC60" s="81"/>
      <c r="BD60" s="81"/>
      <c r="BE60" s="122"/>
      <c r="BF60" s="82">
        <v>2028</v>
      </c>
      <c r="BG60" s="83">
        <f>IF(BF60&gt;=Option_B3_Year,SUM(BF101:BJ101),SUM(BF121:BJ121))+BG81+$J35</f>
        <v>68265.972298251698</v>
      </c>
      <c r="BH60" s="77"/>
      <c r="BI60" s="77"/>
      <c r="BJ60" s="81"/>
      <c r="BK60" s="81"/>
      <c r="BL60" s="122"/>
      <c r="BM60" s="82">
        <v>2028</v>
      </c>
      <c r="BN60" s="83">
        <f>IF(BM60&gt;=Option_B3_Year,SUM(BM101:BQ101),SUM(BM121:BQ121))+BN81+$J35</f>
        <v>60976.491858506903</v>
      </c>
      <c r="BO60" s="77"/>
      <c r="BP60" s="77"/>
      <c r="BQ60" s="81"/>
      <c r="BR60" s="81"/>
    </row>
    <row r="61" spans="1:70" s="49" customFormat="1" x14ac:dyDescent="0.25">
      <c r="A61" s="125"/>
      <c r="B61" s="23">
        <v>2029</v>
      </c>
      <c r="C61" s="66">
        <f>IF(B61&gt;=Option_B3_Year,SUM(B102:F102),SUM(B122:F122))+C82+$J36</f>
        <v>34314.395403450617</v>
      </c>
      <c r="D61" s="61"/>
      <c r="E61" s="61"/>
      <c r="F61" s="65"/>
      <c r="G61" s="65"/>
      <c r="H61" s="125"/>
      <c r="I61" s="23">
        <v>2029</v>
      </c>
      <c r="J61" s="66">
        <f>IF(I61&gt;=Option_B3_Year,SUM(I102:M102),SUM(I122:M122))+J82+$J36</f>
        <v>36723.384925941224</v>
      </c>
      <c r="K61" s="61"/>
      <c r="L61" s="61"/>
      <c r="M61" s="65"/>
      <c r="N61" s="65"/>
      <c r="O61" s="125"/>
      <c r="P61" s="23">
        <v>2029</v>
      </c>
      <c r="Q61" s="66">
        <f>IF(P61&gt;=Option_B3_Year,SUM(P102:T102),SUM(P122:T122))+Q82+$J36</f>
        <v>33917.34415267747</v>
      </c>
      <c r="R61" s="61"/>
      <c r="S61" s="61"/>
      <c r="T61" s="65"/>
      <c r="U61" s="65"/>
      <c r="V61" s="125"/>
      <c r="W61" s="23">
        <v>2029</v>
      </c>
      <c r="X61" s="66">
        <f>IF(W61&gt;=Option_B3_Year,SUM(W102:AA102),SUM(W122:AA122))+X82+$J36</f>
        <v>55807.270852611015</v>
      </c>
      <c r="Y61" s="61"/>
      <c r="Z61" s="61"/>
      <c r="AA61" s="65"/>
      <c r="AB61" s="65"/>
      <c r="AC61" s="125"/>
      <c r="AD61" s="23">
        <v>2029</v>
      </c>
      <c r="AE61" s="66">
        <f>IF(AD61&gt;=Option_B3_Year,SUM(AD102:AH102),SUM(AD122:AH122))+AE82+$J36</f>
        <v>58819.028084437668</v>
      </c>
      <c r="AF61" s="61"/>
      <c r="AG61" s="61"/>
      <c r="AH61" s="65"/>
      <c r="AI61" s="65"/>
      <c r="AJ61" s="122"/>
      <c r="AK61" s="82">
        <v>2029</v>
      </c>
      <c r="AL61" s="83">
        <f>IF(AK61&gt;=Option_B3_Year,SUM(AK102:AO102),SUM(AK122:AO122))+AL82+$J36</f>
        <v>38172.984781601554</v>
      </c>
      <c r="AM61" s="77"/>
      <c r="AN61" s="77"/>
      <c r="AO61" s="81"/>
      <c r="AP61" s="81"/>
      <c r="AQ61" s="122"/>
      <c r="AR61" s="82">
        <v>2029</v>
      </c>
      <c r="AS61" s="83">
        <f>IF(AR61&gt;=Option_B3_Year,SUM(AR102:AV102),SUM(AR122:AV122))+AS82+$J36</f>
        <v>40646.033343524206</v>
      </c>
      <c r="AT61" s="77"/>
      <c r="AU61" s="77"/>
      <c r="AV61" s="81"/>
      <c r="AW61" s="81"/>
      <c r="AX61" s="122"/>
      <c r="AY61" s="82">
        <v>2029</v>
      </c>
      <c r="AZ61" s="83">
        <f>IF(AY61&gt;=Option_B3_Year,SUM(AY102:BC102),SUM(AY122:BC122))+AZ82+$J36</f>
        <v>37149.923920429639</v>
      </c>
      <c r="BA61" s="77"/>
      <c r="BB61" s="77"/>
      <c r="BC61" s="81"/>
      <c r="BD61" s="81"/>
      <c r="BE61" s="122"/>
      <c r="BF61" s="82">
        <v>2029</v>
      </c>
      <c r="BG61" s="83">
        <f>IF(BF61&gt;=Option_B3_Year,SUM(BF102:BJ102),SUM(BF122:BJ122))+BG82+$J36</f>
        <v>60213.507601607904</v>
      </c>
      <c r="BH61" s="77"/>
      <c r="BI61" s="77"/>
      <c r="BJ61" s="81"/>
      <c r="BK61" s="81"/>
      <c r="BL61" s="122"/>
      <c r="BM61" s="82">
        <v>2029</v>
      </c>
      <c r="BN61" s="83">
        <f>IF(BM61&gt;=Option_B3_Year,SUM(BM102:BQ102),SUM(BM122:BQ122))+BN82+$J36</f>
        <v>62677.617462588605</v>
      </c>
      <c r="BO61" s="77"/>
      <c r="BP61" s="77"/>
      <c r="BQ61" s="81"/>
      <c r="BR61" s="81"/>
    </row>
    <row r="62" spans="1:70" s="49" customFormat="1" x14ac:dyDescent="0.25">
      <c r="A62" s="125"/>
      <c r="B62" s="23">
        <v>2030</v>
      </c>
      <c r="C62" s="66">
        <f>IF(B62&gt;=Option_B3_Year,SUM(B103:F103),SUM(B123:F123))+C83+$J37</f>
        <v>39548.539708719305</v>
      </c>
      <c r="D62" s="61"/>
      <c r="E62" s="61"/>
      <c r="F62" s="65"/>
      <c r="G62" s="65"/>
      <c r="H62" s="125"/>
      <c r="I62" s="23">
        <v>2030</v>
      </c>
      <c r="J62" s="66">
        <f>IF(I62&gt;=Option_B3_Year,SUM(I103:M103),SUM(I123:M123))+J83+$J37</f>
        <v>41613.854781486487</v>
      </c>
      <c r="K62" s="61"/>
      <c r="L62" s="61"/>
      <c r="M62" s="65"/>
      <c r="N62" s="65"/>
      <c r="O62" s="125"/>
      <c r="P62" s="23">
        <v>2030</v>
      </c>
      <c r="Q62" s="66">
        <f>IF(P62&gt;=Option_B3_Year,SUM(P103:T103),SUM(P123:T123))+Q83+$J37</f>
        <v>34394.921323491857</v>
      </c>
      <c r="R62" s="61"/>
      <c r="S62" s="61"/>
      <c r="T62" s="65"/>
      <c r="U62" s="65"/>
      <c r="V62" s="125"/>
      <c r="W62" s="23">
        <v>2030</v>
      </c>
      <c r="X62" s="66">
        <f>IF(W62&gt;=Option_B3_Year,SUM(W103:AA103),SUM(W123:AA123))+X83+$J37</f>
        <v>54102.851588058955</v>
      </c>
      <c r="Y62" s="61"/>
      <c r="Z62" s="61"/>
      <c r="AA62" s="65"/>
      <c r="AB62" s="65"/>
      <c r="AC62" s="125"/>
      <c r="AD62" s="23">
        <v>2030</v>
      </c>
      <c r="AE62" s="66">
        <f>IF(AD62&gt;=Option_B3_Year,SUM(AD103:AH103),SUM(AD123:AH123))+AE83+$J37</f>
        <v>59448.530010449642</v>
      </c>
      <c r="AF62" s="61"/>
      <c r="AG62" s="61"/>
      <c r="AH62" s="65"/>
      <c r="AI62" s="65"/>
      <c r="AJ62" s="122"/>
      <c r="AK62" s="82">
        <v>2030</v>
      </c>
      <c r="AL62" s="83">
        <f>IF(AK62&gt;=Option_B3_Year,SUM(AK103:AO103),SUM(AK123:AO123))+AL83+$J37</f>
        <v>43431.438621931127</v>
      </c>
      <c r="AM62" s="77"/>
      <c r="AN62" s="77"/>
      <c r="AO62" s="81"/>
      <c r="AP62" s="81"/>
      <c r="AQ62" s="122"/>
      <c r="AR62" s="82">
        <v>2030</v>
      </c>
      <c r="AS62" s="83">
        <f>IF(AR62&gt;=Option_B3_Year,SUM(AR103:AV103),SUM(AR123:AV123))+AS83+$J37</f>
        <v>45567.735085200053</v>
      </c>
      <c r="AT62" s="77"/>
      <c r="AU62" s="77"/>
      <c r="AV62" s="81"/>
      <c r="AW62" s="81"/>
      <c r="AX62" s="122"/>
      <c r="AY62" s="82">
        <v>2030</v>
      </c>
      <c r="AZ62" s="83">
        <f>IF(AY62&gt;=Option_B3_Year,SUM(AY103:BC103),SUM(AY123:BC123))+AZ83+$J37</f>
        <v>37586.037311033055</v>
      </c>
      <c r="BA62" s="77"/>
      <c r="BB62" s="77"/>
      <c r="BC62" s="81"/>
      <c r="BD62" s="81"/>
      <c r="BE62" s="122"/>
      <c r="BF62" s="82">
        <v>2030</v>
      </c>
      <c r="BG62" s="83">
        <f>IF(BF62&gt;=Option_B3_Year,SUM(BF103:BJ103),SUM(BF123:BJ123))+BG83+$J37</f>
        <v>58506.292131684444</v>
      </c>
      <c r="BH62" s="77"/>
      <c r="BI62" s="77"/>
      <c r="BJ62" s="81"/>
      <c r="BK62" s="81"/>
      <c r="BL62" s="122"/>
      <c r="BM62" s="82">
        <v>2030</v>
      </c>
      <c r="BN62" s="83">
        <f>IF(BM62&gt;=Option_B3_Year,SUM(BM103:BQ103),SUM(BM123:BQ123))+BN83+$J37</f>
        <v>63331.428923661464</v>
      </c>
      <c r="BO62" s="77"/>
      <c r="BP62" s="77"/>
      <c r="BQ62" s="81"/>
      <c r="BR62" s="81"/>
    </row>
    <row r="63" spans="1:70" s="49" customFormat="1" x14ac:dyDescent="0.25">
      <c r="A63" s="125"/>
      <c r="B63" s="23">
        <v>2031</v>
      </c>
      <c r="C63" s="66">
        <f>IF(B63&gt;=Option_B3_Year,SUM(B104:F104),SUM(B124:F124))+C84+$J38</f>
        <v>42621.588863114615</v>
      </c>
      <c r="D63" s="61"/>
      <c r="E63" s="61"/>
      <c r="F63" s="65"/>
      <c r="G63" s="65"/>
      <c r="H63" s="125"/>
      <c r="I63" s="23">
        <v>2031</v>
      </c>
      <c r="J63" s="66">
        <f>IF(I63&gt;=Option_B3_Year,SUM(I104:M104),SUM(I124:M124))+J84+$J38</f>
        <v>43748.538650849689</v>
      </c>
      <c r="K63" s="61"/>
      <c r="L63" s="61"/>
      <c r="M63" s="65"/>
      <c r="N63" s="65"/>
      <c r="O63" s="125"/>
      <c r="P63" s="23">
        <v>2031</v>
      </c>
      <c r="Q63" s="66">
        <f>IF(P63&gt;=Option_B3_Year,SUM(P104:T104),SUM(P124:T124))+Q84+$J38</f>
        <v>32563.922424429999</v>
      </c>
      <c r="R63" s="61"/>
      <c r="S63" s="61"/>
      <c r="T63" s="65"/>
      <c r="U63" s="65"/>
      <c r="V63" s="125"/>
      <c r="W63" s="23">
        <v>2031</v>
      </c>
      <c r="X63" s="66">
        <f>IF(W63&gt;=Option_B3_Year,SUM(W104:AA104),SUM(W124:AA124))+X84+$J38</f>
        <v>56512.649917397546</v>
      </c>
      <c r="Y63" s="61"/>
      <c r="Z63" s="61"/>
      <c r="AA63" s="65"/>
      <c r="AB63" s="65"/>
      <c r="AC63" s="125"/>
      <c r="AD63" s="23">
        <v>2031</v>
      </c>
      <c r="AE63" s="66">
        <f>IF(AD63&gt;=Option_B3_Year,SUM(AD104:AH104),SUM(AD124:AH124))+AE84+$J38</f>
        <v>62464.539112733524</v>
      </c>
      <c r="AF63" s="61"/>
      <c r="AG63" s="61"/>
      <c r="AH63" s="65"/>
      <c r="AI63" s="65"/>
      <c r="AJ63" s="122"/>
      <c r="AK63" s="82">
        <v>2031</v>
      </c>
      <c r="AL63" s="83">
        <f>IF(AK63&gt;=Option_B3_Year,SUM(AK104:AO104),SUM(AK124:AO124))+AL84+$J38</f>
        <v>46504.487776326438</v>
      </c>
      <c r="AM63" s="77"/>
      <c r="AN63" s="77"/>
      <c r="AO63" s="81"/>
      <c r="AP63" s="81"/>
      <c r="AQ63" s="122"/>
      <c r="AR63" s="82">
        <v>2031</v>
      </c>
      <c r="AS63" s="83">
        <f>IF(AR63&gt;=Option_B3_Year,SUM(AR104:AV104),SUM(AR124:AV124))+AS84+$J38</f>
        <v>47702.418954563254</v>
      </c>
      <c r="AT63" s="77"/>
      <c r="AU63" s="77"/>
      <c r="AV63" s="81"/>
      <c r="AW63" s="81"/>
      <c r="AX63" s="122"/>
      <c r="AY63" s="82">
        <v>2031</v>
      </c>
      <c r="AZ63" s="83">
        <f>IF(AY63&gt;=Option_B3_Year,SUM(AY104:BC104),SUM(AY124:BC124))+AZ84+$J38</f>
        <v>35755.038411971196</v>
      </c>
      <c r="BA63" s="77"/>
      <c r="BB63" s="77"/>
      <c r="BC63" s="81"/>
      <c r="BD63" s="81"/>
      <c r="BE63" s="122"/>
      <c r="BF63" s="82">
        <v>2031</v>
      </c>
      <c r="BG63" s="83">
        <f>IF(BF63&gt;=Option_B3_Year,SUM(BF104:BJ104),SUM(BF124:BJ124))+BG84+$J38</f>
        <v>61026.822695420837</v>
      </c>
      <c r="BH63" s="77"/>
      <c r="BI63" s="77"/>
      <c r="BJ63" s="81"/>
      <c r="BK63" s="81"/>
      <c r="BL63" s="122"/>
      <c r="BM63" s="82">
        <v>2031</v>
      </c>
      <c r="BN63" s="83">
        <f>IF(BM63&gt;=Option_B3_Year,SUM(BM104:BQ104),SUM(BM124:BQ124))+BN84+$J38</f>
        <v>66347.438025945346</v>
      </c>
      <c r="BO63" s="77"/>
      <c r="BP63" s="77"/>
      <c r="BQ63" s="81"/>
      <c r="BR63" s="81"/>
    </row>
    <row r="64" spans="1:70" s="49" customFormat="1" x14ac:dyDescent="0.25">
      <c r="A64" s="125"/>
      <c r="B64" s="23">
        <v>2032</v>
      </c>
      <c r="C64" s="66">
        <f>IF(B64&gt;=Option_B3_Year,SUM(B105:F105),SUM(B125:F125))+C85+$J39</f>
        <v>41570.619159288755</v>
      </c>
      <c r="D64" s="61"/>
      <c r="E64" s="61"/>
      <c r="F64" s="65"/>
      <c r="G64" s="65"/>
      <c r="H64" s="125"/>
      <c r="I64" s="23">
        <v>2032</v>
      </c>
      <c r="J64" s="66">
        <f>IF(I64&gt;=Option_B3_Year,SUM(I105:M105),SUM(I125:M125))+J85+$J39</f>
        <v>43001.771992691734</v>
      </c>
      <c r="K64" s="61"/>
      <c r="L64" s="61"/>
      <c r="M64" s="65"/>
      <c r="N64" s="65"/>
      <c r="O64" s="125"/>
      <c r="P64" s="23">
        <v>2032</v>
      </c>
      <c r="Q64" s="66">
        <f>IF(P64&gt;=Option_B3_Year,SUM(P105:T105),SUM(P125:T125))+Q85+$J39</f>
        <v>31167.425741712439</v>
      </c>
      <c r="R64" s="61"/>
      <c r="S64" s="61"/>
      <c r="T64" s="65"/>
      <c r="U64" s="65"/>
      <c r="V64" s="125"/>
      <c r="W64" s="23">
        <v>2032</v>
      </c>
      <c r="X64" s="66">
        <f>IF(W64&gt;=Option_B3_Year,SUM(W105:AA105),SUM(W125:AA125))+X85+$J39</f>
        <v>52599.169393371689</v>
      </c>
      <c r="Y64" s="61"/>
      <c r="Z64" s="61"/>
      <c r="AA64" s="65"/>
      <c r="AB64" s="65"/>
      <c r="AC64" s="125"/>
      <c r="AD64" s="23">
        <v>2032</v>
      </c>
      <c r="AE64" s="66">
        <f>IF(AD64&gt;=Option_B3_Year,SUM(AD105:AH105),SUM(AD125:AH125))+AE85+$J39</f>
        <v>63153.998139327872</v>
      </c>
      <c r="AF64" s="61"/>
      <c r="AG64" s="61"/>
      <c r="AH64" s="65"/>
      <c r="AI64" s="65"/>
      <c r="AJ64" s="122"/>
      <c r="AK64" s="82">
        <v>2032</v>
      </c>
      <c r="AL64" s="83">
        <f>IF(AK64&gt;=Option_B3_Year,SUM(AK105:AO105),SUM(AK125:AO125))+AL85+$J39</f>
        <v>45453.518072500578</v>
      </c>
      <c r="AM64" s="77"/>
      <c r="AN64" s="77"/>
      <c r="AO64" s="81"/>
      <c r="AP64" s="81"/>
      <c r="AQ64" s="122"/>
      <c r="AR64" s="82">
        <v>2032</v>
      </c>
      <c r="AS64" s="83">
        <f>IF(AR64&gt;=Option_B3_Year,SUM(AR105:AV105),SUM(AR125:AV125))+AS85+$J39</f>
        <v>46956.119671069595</v>
      </c>
      <c r="AT64" s="77"/>
      <c r="AU64" s="77"/>
      <c r="AV64" s="81"/>
      <c r="AW64" s="81"/>
      <c r="AX64" s="122"/>
      <c r="AY64" s="82">
        <v>2032</v>
      </c>
      <c r="AZ64" s="83">
        <f>IF(AY64&gt;=Option_B3_Year,SUM(AY105:BC105),SUM(AY125:BC125))+AZ85+$J39</f>
        <v>34357.800710356583</v>
      </c>
      <c r="BA64" s="77"/>
      <c r="BB64" s="77"/>
      <c r="BC64" s="81"/>
      <c r="BD64" s="81"/>
      <c r="BE64" s="122"/>
      <c r="BF64" s="82">
        <v>2032</v>
      </c>
      <c r="BG64" s="83">
        <f>IF(BF64&gt;=Option_B3_Year,SUM(BF105:BJ105),SUM(BF125:BJ125))+BG85+$J39</f>
        <v>57167.05673210042</v>
      </c>
      <c r="BH64" s="77"/>
      <c r="BI64" s="77"/>
      <c r="BJ64" s="81"/>
      <c r="BK64" s="81"/>
      <c r="BL64" s="122"/>
      <c r="BM64" s="82">
        <v>2032</v>
      </c>
      <c r="BN64" s="83">
        <f>IF(BM64&gt;=Option_B3_Year,SUM(BM105:BQ105),SUM(BM125:BQ125))+BN85+$J39</f>
        <v>67036.897052539687</v>
      </c>
      <c r="BO64" s="77"/>
      <c r="BP64" s="77"/>
      <c r="BQ64" s="81"/>
      <c r="BR64" s="81"/>
    </row>
    <row r="65" spans="1:70" s="49" customFormat="1" x14ac:dyDescent="0.25">
      <c r="A65" s="125"/>
      <c r="B65" s="23">
        <v>2033</v>
      </c>
      <c r="C65" s="66">
        <f>IF(B65&gt;=Option_B3_Year,SUM(B106:F106),SUM(B126:F126))+C86+$J40</f>
        <v>30470.466549670437</v>
      </c>
      <c r="D65" s="61"/>
      <c r="E65" s="61"/>
      <c r="F65" s="65"/>
      <c r="G65" s="65"/>
      <c r="H65" s="125"/>
      <c r="I65" s="23">
        <v>2033</v>
      </c>
      <c r="J65" s="66">
        <f>IF(I65&gt;=Option_B3_Year,SUM(I106:M106),SUM(I126:M126))+J86+$J40</f>
        <v>39402.701124776184</v>
      </c>
      <c r="K65" s="61"/>
      <c r="L65" s="61"/>
      <c r="M65" s="65"/>
      <c r="N65" s="65"/>
      <c r="O65" s="125"/>
      <c r="P65" s="23">
        <v>2033</v>
      </c>
      <c r="Q65" s="66">
        <f>IF(P65&gt;=Option_B3_Year,SUM(P106:T106),SUM(P126:T126))+Q86+$J40</f>
        <v>27295.220469225489</v>
      </c>
      <c r="R65" s="61"/>
      <c r="S65" s="61"/>
      <c r="T65" s="65"/>
      <c r="U65" s="65"/>
      <c r="V65" s="125"/>
      <c r="W65" s="23">
        <v>2033</v>
      </c>
      <c r="X65" s="66">
        <f>IF(W65&gt;=Option_B3_Year,SUM(W106:AA106),SUM(W126:AA126))+X86+$J40</f>
        <v>83385.404671162425</v>
      </c>
      <c r="Y65" s="61"/>
      <c r="Z65" s="61"/>
      <c r="AA65" s="65"/>
      <c r="AB65" s="65"/>
      <c r="AC65" s="125"/>
      <c r="AD65" s="23">
        <v>2033</v>
      </c>
      <c r="AE65" s="66">
        <f>IF(AD65&gt;=Option_B3_Year,SUM(AD106:AH106),SUM(AD126:AH126))+AE86+$J40</f>
        <v>94619.071936494962</v>
      </c>
      <c r="AF65" s="61"/>
      <c r="AG65" s="61"/>
      <c r="AH65" s="65"/>
      <c r="AI65" s="65"/>
      <c r="AJ65" s="122"/>
      <c r="AK65" s="82">
        <v>2033</v>
      </c>
      <c r="AL65" s="83">
        <f>IF(AK65&gt;=Option_B3_Year,SUM(AK106:AO106),SUM(AK126:AO126))+AL86+$J40</f>
        <v>34384.029432994583</v>
      </c>
      <c r="AM65" s="77"/>
      <c r="AN65" s="77"/>
      <c r="AO65" s="81"/>
      <c r="AP65" s="81"/>
      <c r="AQ65" s="122"/>
      <c r="AR65" s="82">
        <v>2033</v>
      </c>
      <c r="AS65" s="83">
        <f>IF(AR65&gt;=Option_B3_Year,SUM(AR106:AV106),SUM(AR126:AV126))+AS86+$J40</f>
        <v>43366.780906108674</v>
      </c>
      <c r="AT65" s="77"/>
      <c r="AU65" s="77"/>
      <c r="AV65" s="81"/>
      <c r="AW65" s="81"/>
      <c r="AX65" s="122"/>
      <c r="AY65" s="82">
        <v>2033</v>
      </c>
      <c r="AZ65" s="83">
        <f>IF(AY65&gt;=Option_B3_Year,SUM(AY106:BC106),SUM(AY126:BC126))+AZ86+$J40</f>
        <v>30391.05942625197</v>
      </c>
      <c r="BA65" s="77"/>
      <c r="BB65" s="77"/>
      <c r="BC65" s="81"/>
      <c r="BD65" s="81"/>
      <c r="BE65" s="122"/>
      <c r="BF65" s="82">
        <v>2033</v>
      </c>
      <c r="BG65" s="83">
        <f>IF(BF65&gt;=Option_B3_Year,SUM(BF106:BJ106),SUM(BF126:BJ126))+BG86+$J40</f>
        <v>87975.989427566004</v>
      </c>
      <c r="BH65" s="77"/>
      <c r="BI65" s="77"/>
      <c r="BJ65" s="81"/>
      <c r="BK65" s="81"/>
      <c r="BL65" s="122"/>
      <c r="BM65" s="82">
        <v>2033</v>
      </c>
      <c r="BN65" s="83">
        <f>IF(BM65&gt;=Option_B3_Year,SUM(BM106:BQ106),SUM(BM126:BQ126))+BN86+$J40</f>
        <v>98532.634819819097</v>
      </c>
      <c r="BO65" s="77"/>
      <c r="BP65" s="77"/>
      <c r="BQ65" s="81"/>
      <c r="BR65" s="81"/>
    </row>
    <row r="66" spans="1:70" s="49" customFormat="1" x14ac:dyDescent="0.25">
      <c r="A66" s="125"/>
      <c r="B66" s="23">
        <v>2034</v>
      </c>
      <c r="C66" s="66">
        <f>IF(B66&gt;=Option_B3_Year,SUM(B107:F107),SUM(B127:F127))+C87+$J41</f>
        <v>29851.000916343783</v>
      </c>
      <c r="D66" s="61"/>
      <c r="E66" s="61"/>
      <c r="F66" s="65"/>
      <c r="G66" s="65"/>
      <c r="H66" s="125"/>
      <c r="I66" s="23">
        <v>2034</v>
      </c>
      <c r="J66" s="66">
        <f>IF(I66&gt;=Option_B3_Year,SUM(I107:M107),SUM(I127:M127))+J87+$J41</f>
        <v>34846.415103389358</v>
      </c>
      <c r="K66" s="61"/>
      <c r="L66" s="61"/>
      <c r="M66" s="65"/>
      <c r="N66" s="65"/>
      <c r="O66" s="125"/>
      <c r="P66" s="23">
        <v>2034</v>
      </c>
      <c r="Q66" s="66">
        <f>IF(P66&gt;=Option_B3_Year,SUM(P107:T107),SUM(P127:T127))+Q87+$J41</f>
        <v>25995.467126246411</v>
      </c>
      <c r="R66" s="61"/>
      <c r="S66" s="61"/>
      <c r="T66" s="65"/>
      <c r="U66" s="65"/>
      <c r="V66" s="125"/>
      <c r="W66" s="23">
        <v>2034</v>
      </c>
      <c r="X66" s="66">
        <f>IF(W66&gt;=Option_B3_Year,SUM(W107:AA107),SUM(W127:AA127))+X87+$J41</f>
        <v>71849.016320345807</v>
      </c>
      <c r="Y66" s="61"/>
      <c r="Z66" s="61"/>
      <c r="AA66" s="65"/>
      <c r="AB66" s="65"/>
      <c r="AC66" s="125"/>
      <c r="AD66" s="23">
        <v>2034</v>
      </c>
      <c r="AE66" s="66">
        <f>IF(AD66&gt;=Option_B3_Year,SUM(AD107:AH107),SUM(AD127:AH127))+AE87+$J41</f>
        <v>82480.159292167053</v>
      </c>
      <c r="AF66" s="61"/>
      <c r="AG66" s="61"/>
      <c r="AH66" s="65"/>
      <c r="AI66" s="65"/>
      <c r="AJ66" s="122"/>
      <c r="AK66" s="82">
        <v>2034</v>
      </c>
      <c r="AL66" s="83">
        <f>IF(AK66&gt;=Option_B3_Year,SUM(AK107:AO107),SUM(AK127:AO127))+AL87+$J41</f>
        <v>33764.563799667929</v>
      </c>
      <c r="AM66" s="77"/>
      <c r="AN66" s="77"/>
      <c r="AO66" s="81"/>
      <c r="AP66" s="81"/>
      <c r="AQ66" s="122"/>
      <c r="AR66" s="82">
        <v>2034</v>
      </c>
      <c r="AS66" s="83">
        <f>IF(AR66&gt;=Option_B3_Year,SUM(AR107:AV107),SUM(AR127:AV127))+AS87+$J41</f>
        <v>38810.494884721847</v>
      </c>
      <c r="AT66" s="77"/>
      <c r="AU66" s="77"/>
      <c r="AV66" s="81"/>
      <c r="AW66" s="81"/>
      <c r="AX66" s="122"/>
      <c r="AY66" s="82">
        <v>2034</v>
      </c>
      <c r="AZ66" s="83">
        <f>IF(AY66&gt;=Option_B3_Year,SUM(AY107:BC107),SUM(AY127:BC127))+AZ87+$J41</f>
        <v>29091.306083272895</v>
      </c>
      <c r="BA66" s="77"/>
      <c r="BB66" s="77"/>
      <c r="BC66" s="81"/>
      <c r="BD66" s="81"/>
      <c r="BE66" s="122"/>
      <c r="BF66" s="82">
        <v>2034</v>
      </c>
      <c r="BG66" s="83">
        <f>IF(BF66&gt;=Option_B3_Year,SUM(BF107:BJ107),SUM(BF127:BJ127))+BG87+$J41</f>
        <v>76439.601076749386</v>
      </c>
      <c r="BH66" s="77"/>
      <c r="BI66" s="77"/>
      <c r="BJ66" s="81"/>
      <c r="BK66" s="81"/>
      <c r="BL66" s="122"/>
      <c r="BM66" s="82">
        <v>2034</v>
      </c>
      <c r="BN66" s="83">
        <f>IF(BM66&gt;=Option_B3_Year,SUM(BM107:BQ107),SUM(BM127:BQ127))+BN87+$J41</f>
        <v>86393.722175491203</v>
      </c>
      <c r="BO66" s="77"/>
      <c r="BP66" s="77"/>
      <c r="BQ66" s="81"/>
      <c r="BR66" s="81"/>
    </row>
    <row r="67" spans="1:70" s="49" customFormat="1" x14ac:dyDescent="0.25">
      <c r="A67" s="126"/>
      <c r="B67" s="23" t="s">
        <v>33</v>
      </c>
      <c r="C67" s="66">
        <f>C88+SUM(B108:F108)</f>
        <v>257829.94961074289</v>
      </c>
      <c r="D67" s="61"/>
      <c r="E67" s="61"/>
      <c r="F67" s="65"/>
      <c r="G67" s="65"/>
      <c r="H67" s="126"/>
      <c r="I67" s="23" t="s">
        <v>33</v>
      </c>
      <c r="J67" s="66">
        <f>J88+SUM(I108:M108)</f>
        <v>322246.90209313179</v>
      </c>
      <c r="K67" s="61"/>
      <c r="L67" s="61"/>
      <c r="M67" s="65"/>
      <c r="N67" s="65"/>
      <c r="O67" s="126"/>
      <c r="P67" s="23" t="s">
        <v>33</v>
      </c>
      <c r="Q67" s="66">
        <f>Q88+SUM(P108:T108)</f>
        <v>185961.79218814377</v>
      </c>
      <c r="R67" s="61"/>
      <c r="S67" s="61"/>
      <c r="T67" s="65"/>
      <c r="U67" s="65"/>
      <c r="V67" s="126"/>
      <c r="W67" s="23" t="s">
        <v>33</v>
      </c>
      <c r="X67" s="66">
        <f>X88+SUM(W108:AA108)</f>
        <v>987867.26987941866</v>
      </c>
      <c r="Y67" s="61"/>
      <c r="Z67" s="61"/>
      <c r="AA67" s="65"/>
      <c r="AB67" s="65"/>
      <c r="AC67" s="126"/>
      <c r="AD67" s="23" t="s">
        <v>33</v>
      </c>
      <c r="AE67" s="66">
        <f>AE88+SUM(AD108:AH108)</f>
        <v>1049703.8906318813</v>
      </c>
      <c r="AF67" s="61"/>
      <c r="AG67" s="61"/>
      <c r="AH67" s="65"/>
      <c r="AI67" s="65"/>
      <c r="AJ67" s="123"/>
      <c r="AK67" s="82" t="s">
        <v>33</v>
      </c>
      <c r="AL67" s="83">
        <f>AL88+SUM(AK108:AO108)</f>
        <v>268928.79348363529</v>
      </c>
      <c r="AM67" s="77"/>
      <c r="AN67" s="77"/>
      <c r="AO67" s="81"/>
      <c r="AP67" s="81"/>
      <c r="AQ67" s="123"/>
      <c r="AR67" s="82" t="s">
        <v>33</v>
      </c>
      <c r="AS67" s="83">
        <f>AS88+SUM(AR108:AV108)</f>
        <v>333472.77570753649</v>
      </c>
      <c r="AT67" s="77"/>
      <c r="AU67" s="77"/>
      <c r="AV67" s="81"/>
      <c r="AW67" s="81"/>
      <c r="AX67" s="123"/>
      <c r="AY67" s="82" t="s">
        <v>33</v>
      </c>
      <c r="AZ67" s="83">
        <f>AZ88+SUM(AY108:BC108)</f>
        <v>195332.06788811114</v>
      </c>
      <c r="BA67" s="77"/>
      <c r="BB67" s="77"/>
      <c r="BC67" s="81"/>
      <c r="BD67" s="81"/>
      <c r="BE67" s="123"/>
      <c r="BF67" s="82" t="s">
        <v>33</v>
      </c>
      <c r="BG67" s="83">
        <f>BG88+SUM(BF108:BJ108)</f>
        <v>1000433.54480033</v>
      </c>
      <c r="BH67" s="77"/>
      <c r="BI67" s="77"/>
      <c r="BJ67" s="81"/>
      <c r="BK67" s="81"/>
      <c r="BL67" s="123"/>
      <c r="BM67" s="82" t="s">
        <v>33</v>
      </c>
      <c r="BN67" s="83">
        <f>BN88+SUM(BM108:BQ108)</f>
        <v>1060802.7345047737</v>
      </c>
      <c r="BO67" s="77"/>
      <c r="BP67" s="77"/>
      <c r="BQ67" s="81"/>
      <c r="BR67" s="81"/>
    </row>
    <row r="68" spans="1:70" s="49" customFormat="1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</row>
    <row r="69" spans="1:70" s="49" customFormat="1" x14ac:dyDescent="0.25">
      <c r="A69" s="70"/>
      <c r="B69" s="61"/>
      <c r="C69" s="62"/>
      <c r="D69" s="62"/>
      <c r="E69" s="62"/>
      <c r="F69" s="65"/>
      <c r="G69" s="65"/>
      <c r="H69" s="70"/>
      <c r="I69" s="61"/>
      <c r="J69" s="62"/>
      <c r="K69" s="62"/>
      <c r="L69" s="62"/>
      <c r="M69" s="65"/>
      <c r="N69" s="65"/>
      <c r="O69" s="70"/>
      <c r="P69" s="61"/>
      <c r="Q69" s="62"/>
      <c r="R69" s="62"/>
      <c r="S69" s="62"/>
      <c r="T69" s="65"/>
      <c r="U69" s="65"/>
      <c r="V69" s="70"/>
      <c r="W69" s="61"/>
      <c r="X69" s="62"/>
      <c r="Y69" s="62"/>
      <c r="Z69" s="62"/>
      <c r="AA69" s="65"/>
      <c r="AB69" s="65"/>
      <c r="AC69" s="70"/>
      <c r="AD69" s="61"/>
      <c r="AE69" s="62"/>
      <c r="AF69" s="62"/>
      <c r="AG69" s="62"/>
      <c r="AH69" s="65"/>
      <c r="AI69" s="65"/>
      <c r="AJ69" s="87"/>
      <c r="AK69" s="77"/>
      <c r="AL69" s="78"/>
      <c r="AM69" s="78"/>
      <c r="AN69" s="78"/>
      <c r="AO69" s="81"/>
      <c r="AP69" s="81"/>
      <c r="AQ69" s="87"/>
      <c r="AR69" s="77"/>
      <c r="AS69" s="78"/>
      <c r="AT69" s="78"/>
      <c r="AU69" s="78"/>
      <c r="AV69" s="81"/>
      <c r="AW69" s="81"/>
      <c r="AX69" s="87"/>
      <c r="AY69" s="77"/>
      <c r="AZ69" s="78"/>
      <c r="BA69" s="78"/>
      <c r="BB69" s="78"/>
      <c r="BC69" s="81"/>
      <c r="BD69" s="81"/>
      <c r="BE69" s="87"/>
      <c r="BF69" s="77"/>
      <c r="BG69" s="78"/>
      <c r="BH69" s="78"/>
      <c r="BI69" s="78"/>
      <c r="BJ69" s="81"/>
      <c r="BK69" s="81"/>
      <c r="BL69" s="87"/>
      <c r="BM69" s="77"/>
      <c r="BN69" s="78"/>
      <c r="BO69" s="78"/>
      <c r="BP69" s="78"/>
      <c r="BQ69" s="81"/>
      <c r="BR69" s="81"/>
    </row>
    <row r="70" spans="1:70" s="55" customFormat="1" x14ac:dyDescent="0.25">
      <c r="A70" s="71" t="s">
        <v>43</v>
      </c>
      <c r="B70" s="61"/>
      <c r="C70" s="62"/>
      <c r="D70" s="62"/>
      <c r="E70" s="62"/>
      <c r="F70" s="65"/>
      <c r="G70" s="65"/>
      <c r="H70" s="71" t="s">
        <v>43</v>
      </c>
      <c r="I70" s="61"/>
      <c r="J70" s="62"/>
      <c r="K70" s="62"/>
      <c r="L70" s="62"/>
      <c r="M70" s="65"/>
      <c r="N70" s="65"/>
      <c r="O70" s="71" t="s">
        <v>43</v>
      </c>
      <c r="P70" s="61"/>
      <c r="Q70" s="62"/>
      <c r="R70" s="62"/>
      <c r="S70" s="62"/>
      <c r="T70" s="65"/>
      <c r="U70" s="65"/>
      <c r="V70" s="71" t="s">
        <v>43</v>
      </c>
      <c r="W70" s="61"/>
      <c r="X70" s="62"/>
      <c r="Y70" s="62"/>
      <c r="Z70" s="62"/>
      <c r="AA70" s="65"/>
      <c r="AB70" s="65"/>
      <c r="AC70" s="71" t="s">
        <v>43</v>
      </c>
      <c r="AD70" s="61"/>
      <c r="AE70" s="62"/>
      <c r="AF70" s="62"/>
      <c r="AG70" s="62"/>
      <c r="AH70" s="65"/>
      <c r="AI70" s="65"/>
      <c r="AJ70" s="88" t="s">
        <v>43</v>
      </c>
      <c r="AK70" s="77"/>
      <c r="AL70" s="78"/>
      <c r="AM70" s="78"/>
      <c r="AN70" s="78"/>
      <c r="AO70" s="81"/>
      <c r="AP70" s="81"/>
      <c r="AQ70" s="88" t="s">
        <v>43</v>
      </c>
      <c r="AR70" s="77"/>
      <c r="AS70" s="78"/>
      <c r="AT70" s="78"/>
      <c r="AU70" s="78"/>
      <c r="AV70" s="81"/>
      <c r="AW70" s="81"/>
      <c r="AX70" s="88" t="s">
        <v>43</v>
      </c>
      <c r="AY70" s="77"/>
      <c r="AZ70" s="78"/>
      <c r="BA70" s="78"/>
      <c r="BB70" s="78"/>
      <c r="BC70" s="81"/>
      <c r="BD70" s="81"/>
      <c r="BE70" s="88" t="s">
        <v>43</v>
      </c>
      <c r="BF70" s="77"/>
      <c r="BG70" s="78"/>
      <c r="BH70" s="78"/>
      <c r="BI70" s="78"/>
      <c r="BJ70" s="81"/>
      <c r="BK70" s="81"/>
      <c r="BL70" s="88" t="s">
        <v>43</v>
      </c>
      <c r="BM70" s="77"/>
      <c r="BN70" s="78"/>
      <c r="BO70" s="78"/>
      <c r="BP70" s="78"/>
      <c r="BQ70" s="81"/>
      <c r="BR70" s="81"/>
    </row>
    <row r="71" spans="1:70" s="55" customFormat="1" x14ac:dyDescent="0.25">
      <c r="A71" s="63" t="str">
        <f>A50</f>
        <v>Neutral 4 Deg</v>
      </c>
      <c r="B71" s="63"/>
      <c r="C71" s="72">
        <f>NPV($B$2,C73:C88)</f>
        <v>279057.89067465893</v>
      </c>
      <c r="D71" s="65"/>
      <c r="E71" s="65"/>
      <c r="F71" s="65"/>
      <c r="G71" s="65"/>
      <c r="H71" s="63" t="str">
        <f>H50</f>
        <v>NeutralWS 4 Deg</v>
      </c>
      <c r="I71" s="63"/>
      <c r="J71" s="72">
        <f>NPV($B$2,J73:J88)</f>
        <v>263405.67981526587</v>
      </c>
      <c r="K71" s="65"/>
      <c r="L71" s="65"/>
      <c r="M71" s="65"/>
      <c r="N71" s="65"/>
      <c r="O71" s="63" t="str">
        <f>O50</f>
        <v>Slow Change 4 Deg</v>
      </c>
      <c r="P71" s="63"/>
      <c r="Q71" s="72">
        <f>NPV($B$2,Q73:Q88)</f>
        <v>255362.81987395402</v>
      </c>
      <c r="R71" s="65"/>
      <c r="S71" s="65"/>
      <c r="T71" s="65"/>
      <c r="U71" s="65"/>
      <c r="V71" s="63" t="str">
        <f>V50</f>
        <v>Fast Change 4 Deg</v>
      </c>
      <c r="W71" s="63"/>
      <c r="X71" s="72">
        <f>NPV($B$2,X73:X88)</f>
        <v>291055.47441774834</v>
      </c>
      <c r="Y71" s="65"/>
      <c r="Z71" s="65"/>
      <c r="AA71" s="65"/>
      <c r="AB71" s="65"/>
      <c r="AC71" s="63" t="str">
        <f>AC50</f>
        <v>NoIC 4 Deg</v>
      </c>
      <c r="AD71" s="63"/>
      <c r="AE71" s="72">
        <f>C71</f>
        <v>279057.89067465893</v>
      </c>
      <c r="AF71" s="65"/>
      <c r="AG71" s="65"/>
      <c r="AH71" s="65"/>
      <c r="AI71" s="65"/>
      <c r="AJ71" s="79" t="str">
        <f>AJ50</f>
        <v>Neutral 2 Deg</v>
      </c>
      <c r="AK71" s="79"/>
      <c r="AL71" s="89">
        <f>NPV($B$2,AL73:AL88)</f>
        <v>313943.44573292212</v>
      </c>
      <c r="AM71" s="81"/>
      <c r="AN71" s="81"/>
      <c r="AO71" s="81"/>
      <c r="AP71" s="81"/>
      <c r="AQ71" s="79" t="str">
        <f>AQ50</f>
        <v>NeutralWS 2 Deg</v>
      </c>
      <c r="AR71" s="79"/>
      <c r="AS71" s="89">
        <f>NPV($B$2,AS73:AS88)</f>
        <v>299082.41120672779</v>
      </c>
      <c r="AT71" s="81"/>
      <c r="AU71" s="81"/>
      <c r="AV71" s="81"/>
      <c r="AW71" s="81"/>
      <c r="AX71" s="79" t="str">
        <f>AX50</f>
        <v>Slow Change 2 Deg</v>
      </c>
      <c r="AY71" s="79"/>
      <c r="AZ71" s="89">
        <f>NPV($B$2,AZ73:AZ88)</f>
        <v>286832.17855980643</v>
      </c>
      <c r="BA71" s="81"/>
      <c r="BB71" s="81"/>
      <c r="BC71" s="81"/>
      <c r="BD71" s="81"/>
      <c r="BE71" s="79" t="str">
        <f>BE50</f>
        <v>Fast Change 2 Deg</v>
      </c>
      <c r="BF71" s="79"/>
      <c r="BG71" s="89">
        <f>NPV($B$2,BG73:BG88)</f>
        <v>329893.92218264617</v>
      </c>
      <c r="BH71" s="81"/>
      <c r="BI71" s="81"/>
      <c r="BJ71" s="81"/>
      <c r="BK71" s="81"/>
      <c r="BL71" s="79" t="str">
        <f>BL50</f>
        <v>NoIC 2 Deg</v>
      </c>
      <c r="BM71" s="79"/>
      <c r="BN71" s="89">
        <f>AL71</f>
        <v>313943.44573292212</v>
      </c>
      <c r="BO71" s="81"/>
      <c r="BP71" s="81"/>
      <c r="BQ71" s="81"/>
      <c r="BR71" s="81"/>
    </row>
    <row r="72" spans="1:70" s="55" customFormat="1" x14ac:dyDescent="0.25">
      <c r="A72" s="23" t="s">
        <v>0</v>
      </c>
      <c r="B72" s="23" t="s">
        <v>1</v>
      </c>
      <c r="C72" s="23" t="s">
        <v>4</v>
      </c>
      <c r="D72" s="65"/>
      <c r="E72" s="65"/>
      <c r="F72" s="65"/>
      <c r="G72" s="65"/>
      <c r="H72" s="23" t="s">
        <v>0</v>
      </c>
      <c r="I72" s="23" t="s">
        <v>1</v>
      </c>
      <c r="J72" s="23" t="s">
        <v>4</v>
      </c>
      <c r="K72" s="65"/>
      <c r="L72" s="61"/>
      <c r="M72" s="65"/>
      <c r="N72" s="65"/>
      <c r="O72" s="23" t="s">
        <v>0</v>
      </c>
      <c r="P72" s="23" t="s">
        <v>1</v>
      </c>
      <c r="Q72" s="23" t="s">
        <v>4</v>
      </c>
      <c r="R72" s="65"/>
      <c r="S72" s="61"/>
      <c r="T72" s="65"/>
      <c r="U72" s="65"/>
      <c r="V72" s="23" t="s">
        <v>0</v>
      </c>
      <c r="W72" s="23" t="s">
        <v>1</v>
      </c>
      <c r="X72" s="23" t="s">
        <v>4</v>
      </c>
      <c r="Y72" s="65"/>
      <c r="Z72" s="65"/>
      <c r="AA72" s="65"/>
      <c r="AB72" s="65"/>
      <c r="AC72" s="23" t="s">
        <v>0</v>
      </c>
      <c r="AD72" s="23" t="s">
        <v>1</v>
      </c>
      <c r="AE72" s="23" t="s">
        <v>4</v>
      </c>
      <c r="AF72" s="65"/>
      <c r="AG72" s="65"/>
      <c r="AH72" s="65"/>
      <c r="AI72" s="65"/>
      <c r="AJ72" s="82" t="s">
        <v>0</v>
      </c>
      <c r="AK72" s="82" t="s">
        <v>1</v>
      </c>
      <c r="AL72" s="82" t="s">
        <v>4</v>
      </c>
      <c r="AM72" s="81"/>
      <c r="AN72" s="81"/>
      <c r="AO72" s="81"/>
      <c r="AP72" s="81"/>
      <c r="AQ72" s="82" t="s">
        <v>0</v>
      </c>
      <c r="AR72" s="82" t="s">
        <v>1</v>
      </c>
      <c r="AS72" s="82" t="s">
        <v>4</v>
      </c>
      <c r="AT72" s="81"/>
      <c r="AU72" s="77"/>
      <c r="AV72" s="81"/>
      <c r="AW72" s="81"/>
      <c r="AX72" s="82" t="s">
        <v>0</v>
      </c>
      <c r="AY72" s="82" t="s">
        <v>1</v>
      </c>
      <c r="AZ72" s="82" t="s">
        <v>4</v>
      </c>
      <c r="BA72" s="81"/>
      <c r="BB72" s="77"/>
      <c r="BC72" s="81"/>
      <c r="BD72" s="81"/>
      <c r="BE72" s="82" t="s">
        <v>0</v>
      </c>
      <c r="BF72" s="82" t="s">
        <v>1</v>
      </c>
      <c r="BG72" s="82" t="s">
        <v>4</v>
      </c>
      <c r="BH72" s="81"/>
      <c r="BI72" s="81"/>
      <c r="BJ72" s="81"/>
      <c r="BK72" s="81"/>
      <c r="BL72" s="82" t="s">
        <v>0</v>
      </c>
      <c r="BM72" s="82" t="s">
        <v>1</v>
      </c>
      <c r="BN72" s="82" t="s">
        <v>4</v>
      </c>
      <c r="BO72" s="81"/>
      <c r="BP72" s="81"/>
      <c r="BQ72" s="81"/>
      <c r="BR72" s="81"/>
    </row>
    <row r="73" spans="1:70" s="55" customFormat="1" x14ac:dyDescent="0.25">
      <c r="A73" s="124" t="s">
        <v>9</v>
      </c>
      <c r="B73" s="23">
        <v>2020</v>
      </c>
      <c r="C73" s="66">
        <v>0</v>
      </c>
      <c r="D73" s="65"/>
      <c r="E73" s="65"/>
      <c r="F73" s="65"/>
      <c r="G73" s="65"/>
      <c r="H73" s="124" t="s">
        <v>9</v>
      </c>
      <c r="I73" s="23">
        <v>2020</v>
      </c>
      <c r="J73" s="66">
        <v>0</v>
      </c>
      <c r="K73" s="65"/>
      <c r="L73" s="61"/>
      <c r="M73" s="65"/>
      <c r="N73" s="65"/>
      <c r="O73" s="124" t="s">
        <v>9</v>
      </c>
      <c r="P73" s="23">
        <v>2020</v>
      </c>
      <c r="Q73" s="66">
        <v>0</v>
      </c>
      <c r="R73" s="65"/>
      <c r="S73" s="61"/>
      <c r="T73" s="65"/>
      <c r="U73" s="65"/>
      <c r="V73" s="124" t="s">
        <v>9</v>
      </c>
      <c r="W73" s="23">
        <v>2020</v>
      </c>
      <c r="X73" s="66">
        <v>0</v>
      </c>
      <c r="Y73" s="65"/>
      <c r="Z73" s="65"/>
      <c r="AA73" s="65"/>
      <c r="AB73" s="65"/>
      <c r="AC73" s="124" t="s">
        <v>9</v>
      </c>
      <c r="AD73" s="23">
        <v>2020</v>
      </c>
      <c r="AE73" s="72">
        <f>C73</f>
        <v>0</v>
      </c>
      <c r="AF73" s="65"/>
      <c r="AG73" s="65"/>
      <c r="AH73" s="65"/>
      <c r="AI73" s="65"/>
      <c r="AJ73" s="121" t="s">
        <v>9</v>
      </c>
      <c r="AK73" s="82">
        <v>2020</v>
      </c>
      <c r="AL73" s="83">
        <v>0</v>
      </c>
      <c r="AM73" s="81"/>
      <c r="AN73" s="81"/>
      <c r="AO73" s="81"/>
      <c r="AP73" s="81"/>
      <c r="AQ73" s="121" t="s">
        <v>9</v>
      </c>
      <c r="AR73" s="82">
        <v>2020</v>
      </c>
      <c r="AS73" s="83">
        <v>0</v>
      </c>
      <c r="AT73" s="81"/>
      <c r="AU73" s="77"/>
      <c r="AV73" s="81"/>
      <c r="AW73" s="81"/>
      <c r="AX73" s="121" t="s">
        <v>9</v>
      </c>
      <c r="AY73" s="82">
        <v>2020</v>
      </c>
      <c r="AZ73" s="83">
        <v>0</v>
      </c>
      <c r="BA73" s="81"/>
      <c r="BB73" s="77"/>
      <c r="BC73" s="81"/>
      <c r="BD73" s="81"/>
      <c r="BE73" s="121" t="s">
        <v>9</v>
      </c>
      <c r="BF73" s="82">
        <v>2020</v>
      </c>
      <c r="BG73" s="83">
        <v>0</v>
      </c>
      <c r="BH73" s="81"/>
      <c r="BI73" s="81"/>
      <c r="BJ73" s="81"/>
      <c r="BK73" s="81"/>
      <c r="BL73" s="121" t="s">
        <v>9</v>
      </c>
      <c r="BM73" s="82">
        <v>2020</v>
      </c>
      <c r="BN73" s="89">
        <f>AL73</f>
        <v>0</v>
      </c>
      <c r="BO73" s="81"/>
      <c r="BP73" s="81"/>
      <c r="BQ73" s="81"/>
      <c r="BR73" s="81"/>
    </row>
    <row r="74" spans="1:70" s="55" customFormat="1" x14ac:dyDescent="0.25">
      <c r="A74" s="125"/>
      <c r="B74" s="23">
        <v>2021</v>
      </c>
      <c r="C74" s="66">
        <v>0</v>
      </c>
      <c r="D74" s="65"/>
      <c r="E74" s="65"/>
      <c r="F74" s="65"/>
      <c r="G74" s="65"/>
      <c r="H74" s="125"/>
      <c r="I74" s="23">
        <v>2021</v>
      </c>
      <c r="J74" s="66">
        <v>0</v>
      </c>
      <c r="K74" s="65"/>
      <c r="L74" s="61"/>
      <c r="M74" s="65"/>
      <c r="N74" s="65"/>
      <c r="O74" s="125"/>
      <c r="P74" s="23">
        <v>2021</v>
      </c>
      <c r="Q74" s="66">
        <v>0</v>
      </c>
      <c r="R74" s="65"/>
      <c r="S74" s="61"/>
      <c r="T74" s="65"/>
      <c r="U74" s="65"/>
      <c r="V74" s="125"/>
      <c r="W74" s="23">
        <v>2021</v>
      </c>
      <c r="X74" s="66">
        <v>0</v>
      </c>
      <c r="Y74" s="65"/>
      <c r="Z74" s="65"/>
      <c r="AA74" s="65"/>
      <c r="AB74" s="65"/>
      <c r="AC74" s="125"/>
      <c r="AD74" s="23">
        <v>2021</v>
      </c>
      <c r="AE74" s="139">
        <f>C74</f>
        <v>0</v>
      </c>
      <c r="AF74" s="65"/>
      <c r="AG74" s="65"/>
      <c r="AH74" s="65"/>
      <c r="AI74" s="65"/>
      <c r="AJ74" s="122"/>
      <c r="AK74" s="82">
        <v>2021</v>
      </c>
      <c r="AL74" s="83">
        <v>0</v>
      </c>
      <c r="AM74" s="81"/>
      <c r="AN74" s="81"/>
      <c r="AO74" s="81"/>
      <c r="AP74" s="81"/>
      <c r="AQ74" s="122"/>
      <c r="AR74" s="82">
        <v>2021</v>
      </c>
      <c r="AS74" s="83">
        <v>0</v>
      </c>
      <c r="AT74" s="81"/>
      <c r="AU74" s="77"/>
      <c r="AV74" s="81"/>
      <c r="AW74" s="81"/>
      <c r="AX74" s="122"/>
      <c r="AY74" s="82">
        <v>2021</v>
      </c>
      <c r="AZ74" s="83">
        <v>0</v>
      </c>
      <c r="BA74" s="81"/>
      <c r="BB74" s="77"/>
      <c r="BC74" s="81"/>
      <c r="BD74" s="81"/>
      <c r="BE74" s="122"/>
      <c r="BF74" s="82">
        <v>2021</v>
      </c>
      <c r="BG74" s="83">
        <v>0</v>
      </c>
      <c r="BH74" s="81"/>
      <c r="BI74" s="81"/>
      <c r="BJ74" s="81"/>
      <c r="BK74" s="81"/>
      <c r="BL74" s="122"/>
      <c r="BM74" s="82">
        <v>2021</v>
      </c>
      <c r="BN74" s="89">
        <f t="shared" ref="BN74:BN88" si="4">AL74</f>
        <v>0</v>
      </c>
      <c r="BO74" s="81"/>
      <c r="BP74" s="81"/>
      <c r="BQ74" s="81"/>
      <c r="BR74" s="81"/>
    </row>
    <row r="75" spans="1:70" s="55" customFormat="1" x14ac:dyDescent="0.25">
      <c r="A75" s="125"/>
      <c r="B75" s="23">
        <v>2022</v>
      </c>
      <c r="C75" s="66">
        <v>0</v>
      </c>
      <c r="D75" s="67"/>
      <c r="E75" s="67"/>
      <c r="F75" s="67"/>
      <c r="G75" s="65"/>
      <c r="H75" s="125"/>
      <c r="I75" s="23">
        <v>2022</v>
      </c>
      <c r="J75" s="66">
        <v>0</v>
      </c>
      <c r="K75" s="67"/>
      <c r="L75" s="62"/>
      <c r="M75" s="67"/>
      <c r="N75" s="65"/>
      <c r="O75" s="125"/>
      <c r="P75" s="23">
        <v>2022</v>
      </c>
      <c r="Q75" s="66">
        <v>0</v>
      </c>
      <c r="R75" s="67"/>
      <c r="S75" s="62"/>
      <c r="T75" s="67"/>
      <c r="U75" s="65"/>
      <c r="V75" s="125"/>
      <c r="W75" s="23">
        <v>2022</v>
      </c>
      <c r="X75" s="66">
        <v>0</v>
      </c>
      <c r="Y75" s="67"/>
      <c r="Z75" s="67"/>
      <c r="AA75" s="67"/>
      <c r="AB75" s="65"/>
      <c r="AC75" s="125"/>
      <c r="AD75" s="23">
        <v>2022</v>
      </c>
      <c r="AE75" s="72">
        <f t="shared" ref="AE75:AE88" si="5">C75</f>
        <v>0</v>
      </c>
      <c r="AF75" s="67"/>
      <c r="AG75" s="67"/>
      <c r="AH75" s="67"/>
      <c r="AI75" s="65"/>
      <c r="AJ75" s="122"/>
      <c r="AK75" s="82">
        <v>2022</v>
      </c>
      <c r="AL75" s="83">
        <v>0</v>
      </c>
      <c r="AM75" s="84"/>
      <c r="AN75" s="84"/>
      <c r="AO75" s="84"/>
      <c r="AP75" s="81"/>
      <c r="AQ75" s="122"/>
      <c r="AR75" s="82">
        <v>2022</v>
      </c>
      <c r="AS75" s="83">
        <v>0</v>
      </c>
      <c r="AT75" s="84"/>
      <c r="AU75" s="78"/>
      <c r="AV75" s="84"/>
      <c r="AW75" s="81"/>
      <c r="AX75" s="122"/>
      <c r="AY75" s="82">
        <v>2022</v>
      </c>
      <c r="AZ75" s="83">
        <v>0</v>
      </c>
      <c r="BA75" s="84"/>
      <c r="BB75" s="78"/>
      <c r="BC75" s="84"/>
      <c r="BD75" s="81"/>
      <c r="BE75" s="122"/>
      <c r="BF75" s="82">
        <v>2022</v>
      </c>
      <c r="BG75" s="83">
        <v>0</v>
      </c>
      <c r="BH75" s="84"/>
      <c r="BI75" s="84"/>
      <c r="BJ75" s="84"/>
      <c r="BK75" s="81"/>
      <c r="BL75" s="122"/>
      <c r="BM75" s="82">
        <v>2022</v>
      </c>
      <c r="BN75" s="89">
        <f t="shared" si="4"/>
        <v>0</v>
      </c>
      <c r="BO75" s="84"/>
      <c r="BP75" s="84"/>
      <c r="BQ75" s="84"/>
      <c r="BR75" s="81"/>
    </row>
    <row r="76" spans="1:70" s="55" customFormat="1" x14ac:dyDescent="0.25">
      <c r="A76" s="125"/>
      <c r="B76" s="23">
        <v>2023</v>
      </c>
      <c r="C76" s="66">
        <v>64658.995014201762</v>
      </c>
      <c r="D76" s="67"/>
      <c r="E76" s="67"/>
      <c r="F76" s="67"/>
      <c r="G76" s="65"/>
      <c r="H76" s="125"/>
      <c r="I76" s="23">
        <v>2023</v>
      </c>
      <c r="J76" s="66">
        <v>64658.995014201762</v>
      </c>
      <c r="K76" s="67"/>
      <c r="L76" s="62"/>
      <c r="M76" s="67"/>
      <c r="N76" s="65"/>
      <c r="O76" s="125"/>
      <c r="P76" s="23">
        <v>2023</v>
      </c>
      <c r="Q76" s="66">
        <v>67368.185766158218</v>
      </c>
      <c r="R76" s="67"/>
      <c r="S76" s="62"/>
      <c r="T76" s="67"/>
      <c r="U76" s="65"/>
      <c r="V76" s="125"/>
      <c r="W76" s="23">
        <v>2023</v>
      </c>
      <c r="X76" s="66">
        <v>73695.833810282129</v>
      </c>
      <c r="Y76" s="67"/>
      <c r="Z76" s="67"/>
      <c r="AA76" s="67"/>
      <c r="AB76" s="65"/>
      <c r="AC76" s="125"/>
      <c r="AD76" s="23">
        <v>2023</v>
      </c>
      <c r="AE76" s="72">
        <f t="shared" si="5"/>
        <v>64658.995014201762</v>
      </c>
      <c r="AF76" s="67"/>
      <c r="AG76" s="67"/>
      <c r="AH76" s="67"/>
      <c r="AI76" s="65"/>
      <c r="AJ76" s="122"/>
      <c r="AK76" s="82">
        <v>2023</v>
      </c>
      <c r="AL76" s="83">
        <v>70607.536747888211</v>
      </c>
      <c r="AM76" s="84"/>
      <c r="AN76" s="84"/>
      <c r="AO76" s="84"/>
      <c r="AP76" s="81"/>
      <c r="AQ76" s="122"/>
      <c r="AR76" s="82">
        <v>2023</v>
      </c>
      <c r="AS76" s="83">
        <v>70607.536747888211</v>
      </c>
      <c r="AT76" s="84"/>
      <c r="AU76" s="78"/>
      <c r="AV76" s="84"/>
      <c r="AW76" s="81"/>
      <c r="AX76" s="122"/>
      <c r="AY76" s="82">
        <v>2023</v>
      </c>
      <c r="AZ76" s="83">
        <v>73507.150754241709</v>
      </c>
      <c r="BA76" s="84"/>
      <c r="BB76" s="78"/>
      <c r="BC76" s="84"/>
      <c r="BD76" s="81"/>
      <c r="BE76" s="122"/>
      <c r="BF76" s="82">
        <v>2023</v>
      </c>
      <c r="BG76" s="83">
        <v>79826.519526435048</v>
      </c>
      <c r="BH76" s="84"/>
      <c r="BI76" s="84"/>
      <c r="BJ76" s="84"/>
      <c r="BK76" s="81"/>
      <c r="BL76" s="122"/>
      <c r="BM76" s="82">
        <v>2023</v>
      </c>
      <c r="BN76" s="89">
        <f t="shared" si="4"/>
        <v>70607.536747888211</v>
      </c>
      <c r="BO76" s="84"/>
      <c r="BP76" s="84"/>
      <c r="BQ76" s="84"/>
      <c r="BR76" s="81"/>
    </row>
    <row r="77" spans="1:70" s="55" customFormat="1" x14ac:dyDescent="0.25">
      <c r="A77" s="125"/>
      <c r="B77" s="23">
        <v>2024</v>
      </c>
      <c r="C77" s="66">
        <v>73703.592117065666</v>
      </c>
      <c r="D77" s="67"/>
      <c r="E77" s="67"/>
      <c r="F77" s="67"/>
      <c r="G77" s="65"/>
      <c r="H77" s="125"/>
      <c r="I77" s="23">
        <v>2024</v>
      </c>
      <c r="J77" s="66">
        <v>79359.90998309922</v>
      </c>
      <c r="K77" s="67"/>
      <c r="L77" s="62"/>
      <c r="M77" s="67"/>
      <c r="N77" s="65"/>
      <c r="O77" s="125"/>
      <c r="P77" s="23">
        <v>2024</v>
      </c>
      <c r="Q77" s="66">
        <v>71668.774336219663</v>
      </c>
      <c r="R77" s="67"/>
      <c r="S77" s="62"/>
      <c r="T77" s="67"/>
      <c r="U77" s="65"/>
      <c r="V77" s="125"/>
      <c r="W77" s="23">
        <v>2024</v>
      </c>
      <c r="X77" s="66">
        <v>90221.367445641707</v>
      </c>
      <c r="Y77" s="67"/>
      <c r="Z77" s="67"/>
      <c r="AA77" s="67"/>
      <c r="AB77" s="65"/>
      <c r="AC77" s="125"/>
      <c r="AD77" s="23">
        <v>2024</v>
      </c>
      <c r="AE77" s="72">
        <f t="shared" si="5"/>
        <v>73703.592117065666</v>
      </c>
      <c r="AF77" s="67"/>
      <c r="AG77" s="67"/>
      <c r="AH77" s="67"/>
      <c r="AI77" s="65"/>
      <c r="AJ77" s="122"/>
      <c r="AK77" s="82">
        <v>2024</v>
      </c>
      <c r="AL77" s="83">
        <v>80466.45778041672</v>
      </c>
      <c r="AM77" s="84"/>
      <c r="AN77" s="84"/>
      <c r="AO77" s="84"/>
      <c r="AP77" s="81"/>
      <c r="AQ77" s="122"/>
      <c r="AR77" s="82">
        <v>2024</v>
      </c>
      <c r="AS77" s="83">
        <v>86384.022116574764</v>
      </c>
      <c r="AT77" s="84"/>
      <c r="AU77" s="78"/>
      <c r="AV77" s="84"/>
      <c r="AW77" s="81"/>
      <c r="AX77" s="122"/>
      <c r="AY77" s="82">
        <v>2024</v>
      </c>
      <c r="AZ77" s="83">
        <v>78402.953311282152</v>
      </c>
      <c r="BA77" s="84"/>
      <c r="BB77" s="78"/>
      <c r="BC77" s="84"/>
      <c r="BD77" s="81"/>
      <c r="BE77" s="122"/>
      <c r="BF77" s="82">
        <v>2024</v>
      </c>
      <c r="BG77" s="83">
        <v>97511.896616462996</v>
      </c>
      <c r="BH77" s="84"/>
      <c r="BI77" s="84"/>
      <c r="BJ77" s="84"/>
      <c r="BK77" s="81"/>
      <c r="BL77" s="122"/>
      <c r="BM77" s="82">
        <v>2024</v>
      </c>
      <c r="BN77" s="89">
        <f t="shared" si="4"/>
        <v>80466.45778041672</v>
      </c>
      <c r="BO77" s="84"/>
      <c r="BP77" s="84"/>
      <c r="BQ77" s="84"/>
      <c r="BR77" s="81"/>
    </row>
    <row r="78" spans="1:70" s="55" customFormat="1" x14ac:dyDescent="0.25">
      <c r="A78" s="125"/>
      <c r="B78" s="23">
        <v>2025</v>
      </c>
      <c r="C78" s="66">
        <v>34851.716047275782</v>
      </c>
      <c r="D78" s="68"/>
      <c r="E78" s="68"/>
      <c r="F78" s="68"/>
      <c r="G78" s="65"/>
      <c r="H78" s="125"/>
      <c r="I78" s="23">
        <v>2025</v>
      </c>
      <c r="J78" s="66">
        <v>28642.658922162773</v>
      </c>
      <c r="K78" s="68"/>
      <c r="L78" s="62"/>
      <c r="M78" s="68"/>
      <c r="N78" s="65"/>
      <c r="O78" s="125"/>
      <c r="P78" s="23">
        <v>2025</v>
      </c>
      <c r="Q78" s="66">
        <v>24607.585127099992</v>
      </c>
      <c r="R78" s="68"/>
      <c r="S78" s="62"/>
      <c r="T78" s="68"/>
      <c r="U78" s="65"/>
      <c r="V78" s="125"/>
      <c r="W78" s="23">
        <v>2025</v>
      </c>
      <c r="X78" s="66">
        <v>41845.751288535212</v>
      </c>
      <c r="Y78" s="68"/>
      <c r="Z78" s="68"/>
      <c r="AA78" s="68"/>
      <c r="AB78" s="65"/>
      <c r="AC78" s="125"/>
      <c r="AD78" s="23">
        <v>2025</v>
      </c>
      <c r="AE78" s="72">
        <f t="shared" si="5"/>
        <v>34851.716047275782</v>
      </c>
      <c r="AF78" s="68"/>
      <c r="AG78" s="68"/>
      <c r="AH78" s="68"/>
      <c r="AI78" s="65"/>
      <c r="AJ78" s="122"/>
      <c r="AK78" s="82">
        <v>2025</v>
      </c>
      <c r="AL78" s="83">
        <v>38232.111977821827</v>
      </c>
      <c r="AM78" s="85"/>
      <c r="AN78" s="85"/>
      <c r="AO78" s="85"/>
      <c r="AP78" s="81"/>
      <c r="AQ78" s="122"/>
      <c r="AR78" s="82">
        <v>2025</v>
      </c>
      <c r="AS78" s="83">
        <v>32314.405408784391</v>
      </c>
      <c r="AT78" s="85"/>
      <c r="AU78" s="78"/>
      <c r="AV78" s="85"/>
      <c r="AW78" s="81"/>
      <c r="AX78" s="122"/>
      <c r="AY78" s="82">
        <v>2025</v>
      </c>
      <c r="AZ78" s="83">
        <v>27990.917422965766</v>
      </c>
      <c r="BA78" s="85"/>
      <c r="BB78" s="78"/>
      <c r="BC78" s="85"/>
      <c r="BD78" s="81"/>
      <c r="BE78" s="122"/>
      <c r="BF78" s="82">
        <v>2025</v>
      </c>
      <c r="BG78" s="83">
        <v>45784.382187166331</v>
      </c>
      <c r="BH78" s="85"/>
      <c r="BI78" s="85"/>
      <c r="BJ78" s="85"/>
      <c r="BK78" s="81"/>
      <c r="BL78" s="122"/>
      <c r="BM78" s="82">
        <v>2025</v>
      </c>
      <c r="BN78" s="99">
        <f>AL78</f>
        <v>38232.111977821827</v>
      </c>
      <c r="BO78" s="85"/>
      <c r="BP78" s="85"/>
      <c r="BQ78" s="85"/>
      <c r="BR78" s="81"/>
    </row>
    <row r="79" spans="1:70" s="55" customFormat="1" x14ac:dyDescent="0.25">
      <c r="A79" s="125"/>
      <c r="B79" s="23">
        <v>2026</v>
      </c>
      <c r="C79" s="66">
        <v>31983.0980467999</v>
      </c>
      <c r="D79" s="65"/>
      <c r="E79" s="65"/>
      <c r="F79" s="65"/>
      <c r="G79" s="65"/>
      <c r="H79" s="125"/>
      <c r="I79" s="23">
        <v>2026</v>
      </c>
      <c r="J79" s="66">
        <v>28478.84176682949</v>
      </c>
      <c r="K79" s="65"/>
      <c r="L79" s="62"/>
      <c r="M79" s="65"/>
      <c r="N79" s="65"/>
      <c r="O79" s="125"/>
      <c r="P79" s="23">
        <v>2026</v>
      </c>
      <c r="Q79" s="66">
        <v>25045.026381099702</v>
      </c>
      <c r="R79" s="65"/>
      <c r="S79" s="62"/>
      <c r="T79" s="65"/>
      <c r="U79" s="65"/>
      <c r="V79" s="125"/>
      <c r="W79" s="23">
        <v>2026</v>
      </c>
      <c r="X79" s="66">
        <v>39464.491894511411</v>
      </c>
      <c r="Y79" s="65"/>
      <c r="Z79" s="65"/>
      <c r="AA79" s="65"/>
      <c r="AB79" s="65"/>
      <c r="AC79" s="125"/>
      <c r="AD79" s="23">
        <v>2026</v>
      </c>
      <c r="AE79" s="72">
        <f t="shared" si="5"/>
        <v>31983.0980467999</v>
      </c>
      <c r="AF79" s="65"/>
      <c r="AG79" s="65"/>
      <c r="AH79" s="65"/>
      <c r="AI79" s="65"/>
      <c r="AJ79" s="122"/>
      <c r="AK79" s="82">
        <v>2026</v>
      </c>
      <c r="AL79" s="83">
        <v>35731.038949849128</v>
      </c>
      <c r="AM79" s="81"/>
      <c r="AN79" s="81"/>
      <c r="AO79" s="81"/>
      <c r="AP79" s="81"/>
      <c r="AQ79" s="122"/>
      <c r="AR79" s="82">
        <v>2026</v>
      </c>
      <c r="AS79" s="83">
        <v>32158.919167957069</v>
      </c>
      <c r="AT79" s="81"/>
      <c r="AU79" s="78"/>
      <c r="AV79" s="81"/>
      <c r="AW79" s="81"/>
      <c r="AX79" s="122"/>
      <c r="AY79" s="82">
        <v>2026</v>
      </c>
      <c r="AZ79" s="83">
        <v>28429.059738961219</v>
      </c>
      <c r="BA79" s="81"/>
      <c r="BB79" s="78"/>
      <c r="BC79" s="81"/>
      <c r="BD79" s="81"/>
      <c r="BE79" s="122"/>
      <c r="BF79" s="82">
        <v>2026</v>
      </c>
      <c r="BG79" s="83">
        <v>43403.122793142531</v>
      </c>
      <c r="BH79" s="81"/>
      <c r="BI79" s="81"/>
      <c r="BJ79" s="81"/>
      <c r="BK79" s="81"/>
      <c r="BL79" s="122"/>
      <c r="BM79" s="82">
        <v>2026</v>
      </c>
      <c r="BN79" s="89">
        <f t="shared" si="4"/>
        <v>35731.038949849128</v>
      </c>
      <c r="BO79" s="81"/>
      <c r="BP79" s="81"/>
      <c r="BQ79" s="81"/>
      <c r="BR79" s="81"/>
    </row>
    <row r="80" spans="1:70" s="55" customFormat="1" x14ac:dyDescent="0.25">
      <c r="A80" s="125"/>
      <c r="B80" s="23">
        <v>2027</v>
      </c>
      <c r="C80" s="66">
        <v>31983.0980467999</v>
      </c>
      <c r="D80" s="65"/>
      <c r="E80" s="65"/>
      <c r="F80" s="65"/>
      <c r="G80" s="65"/>
      <c r="H80" s="125"/>
      <c r="I80" s="23">
        <v>2027</v>
      </c>
      <c r="J80" s="66">
        <v>25281.100644757749</v>
      </c>
      <c r="K80" s="65"/>
      <c r="L80" s="62"/>
      <c r="M80" s="65"/>
      <c r="N80" s="65"/>
      <c r="O80" s="125"/>
      <c r="P80" s="23">
        <v>2027</v>
      </c>
      <c r="Q80" s="66">
        <v>24006.038668993235</v>
      </c>
      <c r="R80" s="65"/>
      <c r="S80" s="62"/>
      <c r="T80" s="65"/>
      <c r="U80" s="65"/>
      <c r="V80" s="125"/>
      <c r="W80" s="23">
        <v>2027</v>
      </c>
      <c r="X80" s="66">
        <v>39464.491894511411</v>
      </c>
      <c r="Y80" s="65"/>
      <c r="Z80" s="65"/>
      <c r="AA80" s="65"/>
      <c r="AB80" s="65"/>
      <c r="AC80" s="125"/>
      <c r="AD80" s="23">
        <v>2027</v>
      </c>
      <c r="AE80" s="139">
        <f>C80</f>
        <v>31983.0980467999</v>
      </c>
      <c r="AF80" s="65"/>
      <c r="AG80" s="65"/>
      <c r="AH80" s="65"/>
      <c r="AI80" s="65"/>
      <c r="AJ80" s="122"/>
      <c r="AK80" s="82">
        <v>2027</v>
      </c>
      <c r="AL80" s="83">
        <v>35731.038949848888</v>
      </c>
      <c r="AM80" s="81"/>
      <c r="AN80" s="81"/>
      <c r="AO80" s="81"/>
      <c r="AP80" s="81"/>
      <c r="AQ80" s="122"/>
      <c r="AR80" s="82">
        <v>2027</v>
      </c>
      <c r="AS80" s="83">
        <v>29170.348956007718</v>
      </c>
      <c r="AT80" s="81"/>
      <c r="AU80" s="78"/>
      <c r="AV80" s="81"/>
      <c r="AW80" s="81"/>
      <c r="AX80" s="122"/>
      <c r="AY80" s="82">
        <v>2027</v>
      </c>
      <c r="AZ80" s="83">
        <v>27334.771833001138</v>
      </c>
      <c r="BA80" s="81"/>
      <c r="BB80" s="78"/>
      <c r="BC80" s="81"/>
      <c r="BD80" s="81"/>
      <c r="BE80" s="122"/>
      <c r="BF80" s="82">
        <v>2027</v>
      </c>
      <c r="BG80" s="83">
        <v>43403.122793142531</v>
      </c>
      <c r="BH80" s="81"/>
      <c r="BI80" s="81"/>
      <c r="BJ80" s="81"/>
      <c r="BK80" s="81"/>
      <c r="BL80" s="122"/>
      <c r="BM80" s="82">
        <v>2027</v>
      </c>
      <c r="BN80" s="89">
        <f t="shared" si="4"/>
        <v>35731.038949848888</v>
      </c>
      <c r="BO80" s="81"/>
      <c r="BP80" s="81"/>
      <c r="BQ80" s="81"/>
      <c r="BR80" s="81"/>
    </row>
    <row r="81" spans="1:70" s="55" customFormat="1" x14ac:dyDescent="0.25">
      <c r="A81" s="125"/>
      <c r="B81" s="23">
        <v>2028</v>
      </c>
      <c r="C81" s="66">
        <v>29595.393378051995</v>
      </c>
      <c r="D81" s="65"/>
      <c r="E81" s="65"/>
      <c r="F81" s="65"/>
      <c r="G81" s="65"/>
      <c r="H81" s="125"/>
      <c r="I81" s="23">
        <v>2028</v>
      </c>
      <c r="J81" s="66">
        <v>21666.819096496583</v>
      </c>
      <c r="K81" s="65"/>
      <c r="L81" s="62"/>
      <c r="M81" s="65"/>
      <c r="N81" s="65"/>
      <c r="O81" s="125"/>
      <c r="P81" s="23">
        <v>2028</v>
      </c>
      <c r="Q81" s="66">
        <v>22895.151119895934</v>
      </c>
      <c r="R81" s="65"/>
      <c r="S81" s="62"/>
      <c r="T81" s="65"/>
      <c r="U81" s="65"/>
      <c r="V81" s="125"/>
      <c r="W81" s="23">
        <v>2028</v>
      </c>
      <c r="X81" s="66">
        <v>22533.395293205329</v>
      </c>
      <c r="Y81" s="65"/>
      <c r="Z81" s="65"/>
      <c r="AA81" s="65"/>
      <c r="AB81" s="65"/>
      <c r="AC81" s="125"/>
      <c r="AD81" s="23">
        <v>2028</v>
      </c>
      <c r="AE81" s="72">
        <f t="shared" si="5"/>
        <v>29595.393378051995</v>
      </c>
      <c r="AF81" s="65"/>
      <c r="AG81" s="65"/>
      <c r="AH81" s="65"/>
      <c r="AI81" s="65"/>
      <c r="AJ81" s="122"/>
      <c r="AK81" s="82">
        <v>2028</v>
      </c>
      <c r="AL81" s="83">
        <v>33328.806826022148</v>
      </c>
      <c r="AM81" s="81"/>
      <c r="AN81" s="81"/>
      <c r="AO81" s="81"/>
      <c r="AP81" s="81"/>
      <c r="AQ81" s="122"/>
      <c r="AR81" s="82">
        <v>2028</v>
      </c>
      <c r="AS81" s="83">
        <v>25588.91174990654</v>
      </c>
      <c r="AT81" s="81"/>
      <c r="AU81" s="78"/>
      <c r="AV81" s="81"/>
      <c r="AW81" s="81"/>
      <c r="AX81" s="122"/>
      <c r="AY81" s="82">
        <v>2028</v>
      </c>
      <c r="AZ81" s="83">
        <v>26160.857258684158</v>
      </c>
      <c r="BA81" s="81"/>
      <c r="BB81" s="78"/>
      <c r="BC81" s="81"/>
      <c r="BD81" s="81"/>
      <c r="BE81" s="122"/>
      <c r="BF81" s="82">
        <v>2028</v>
      </c>
      <c r="BG81" s="83">
        <v>26942.324933510237</v>
      </c>
      <c r="BH81" s="81"/>
      <c r="BI81" s="81"/>
      <c r="BJ81" s="81"/>
      <c r="BK81" s="81"/>
      <c r="BL81" s="122"/>
      <c r="BM81" s="82">
        <v>2028</v>
      </c>
      <c r="BN81" s="89">
        <f t="shared" si="4"/>
        <v>33328.806826022148</v>
      </c>
      <c r="BO81" s="81"/>
      <c r="BP81" s="81"/>
      <c r="BQ81" s="81"/>
      <c r="BR81" s="81"/>
    </row>
    <row r="82" spans="1:70" s="55" customFormat="1" x14ac:dyDescent="0.25">
      <c r="A82" s="125"/>
      <c r="B82" s="23">
        <v>2029</v>
      </c>
      <c r="C82" s="66">
        <v>24191.378239207028</v>
      </c>
      <c r="D82" s="65"/>
      <c r="E82" s="65"/>
      <c r="F82" s="65"/>
      <c r="G82" s="65"/>
      <c r="H82" s="125"/>
      <c r="I82" s="23">
        <v>2029</v>
      </c>
      <c r="J82" s="66">
        <v>22016.636682125329</v>
      </c>
      <c r="K82" s="65"/>
      <c r="L82" s="62"/>
      <c r="M82" s="65"/>
      <c r="N82" s="65"/>
      <c r="O82" s="125"/>
      <c r="P82" s="23">
        <v>2029</v>
      </c>
      <c r="Q82" s="66">
        <v>22199.038244943142</v>
      </c>
      <c r="R82" s="65"/>
      <c r="S82" s="62"/>
      <c r="T82" s="65"/>
      <c r="U82" s="65"/>
      <c r="V82" s="125"/>
      <c r="W82" s="23">
        <v>2029</v>
      </c>
      <c r="X82" s="66">
        <v>25112.183709571582</v>
      </c>
      <c r="Y82" s="65"/>
      <c r="Z82" s="65"/>
      <c r="AA82" s="65"/>
      <c r="AB82" s="65"/>
      <c r="AC82" s="125"/>
      <c r="AD82" s="23">
        <v>2029</v>
      </c>
      <c r="AE82" s="72">
        <f t="shared" si="5"/>
        <v>24191.378239207028</v>
      </c>
      <c r="AF82" s="65"/>
      <c r="AG82" s="65"/>
      <c r="AH82" s="65"/>
      <c r="AI82" s="65"/>
      <c r="AJ82" s="122"/>
      <c r="AK82" s="82">
        <v>2029</v>
      </c>
      <c r="AL82" s="83">
        <v>28049.967617357968</v>
      </c>
      <c r="AM82" s="81"/>
      <c r="AN82" s="81"/>
      <c r="AO82" s="81"/>
      <c r="AP82" s="81"/>
      <c r="AQ82" s="122"/>
      <c r="AR82" s="82">
        <v>2029</v>
      </c>
      <c r="AS82" s="83">
        <v>25939.285099708319</v>
      </c>
      <c r="AT82" s="81"/>
      <c r="AU82" s="78"/>
      <c r="AV82" s="81"/>
      <c r="AW82" s="81"/>
      <c r="AX82" s="122"/>
      <c r="AY82" s="82">
        <v>2029</v>
      </c>
      <c r="AZ82" s="83">
        <v>25431.618012695311</v>
      </c>
      <c r="BA82" s="81"/>
      <c r="BB82" s="78"/>
      <c r="BC82" s="81"/>
      <c r="BD82" s="81"/>
      <c r="BE82" s="122"/>
      <c r="BF82" s="82">
        <v>2029</v>
      </c>
      <c r="BG82" s="83">
        <v>29518.420458568471</v>
      </c>
      <c r="BH82" s="81"/>
      <c r="BI82" s="81"/>
      <c r="BJ82" s="81"/>
      <c r="BK82" s="81"/>
      <c r="BL82" s="122"/>
      <c r="BM82" s="82">
        <v>2029</v>
      </c>
      <c r="BN82" s="99">
        <f>AL82</f>
        <v>28049.967617357968</v>
      </c>
      <c r="BO82" s="81"/>
      <c r="BP82" s="81"/>
      <c r="BQ82" s="81"/>
      <c r="BR82" s="81"/>
    </row>
    <row r="83" spans="1:70" s="55" customFormat="1" x14ac:dyDescent="0.25">
      <c r="A83" s="125"/>
      <c r="B83" s="23">
        <v>2030</v>
      </c>
      <c r="C83" s="66">
        <v>22686.024799882412</v>
      </c>
      <c r="D83" s="65"/>
      <c r="E83" s="65"/>
      <c r="F83" s="65"/>
      <c r="G83" s="65"/>
      <c r="H83" s="125"/>
      <c r="I83" s="23">
        <v>2030</v>
      </c>
      <c r="J83" s="66">
        <v>19826.83599669957</v>
      </c>
      <c r="K83" s="65"/>
      <c r="L83" s="62"/>
      <c r="M83" s="65"/>
      <c r="N83" s="65"/>
      <c r="O83" s="125"/>
      <c r="P83" s="23">
        <v>2030</v>
      </c>
      <c r="Q83" s="66">
        <v>20478.84017772603</v>
      </c>
      <c r="R83" s="65"/>
      <c r="S83" s="62"/>
      <c r="T83" s="65"/>
      <c r="U83" s="65"/>
      <c r="V83" s="125"/>
      <c r="W83" s="23">
        <v>2030</v>
      </c>
      <c r="X83" s="66">
        <v>23932.162697077274</v>
      </c>
      <c r="Y83" s="65"/>
      <c r="Z83" s="65"/>
      <c r="AA83" s="65"/>
      <c r="AB83" s="65"/>
      <c r="AC83" s="125"/>
      <c r="AD83" s="23">
        <v>2030</v>
      </c>
      <c r="AE83" s="72">
        <f t="shared" si="5"/>
        <v>22686.024799882412</v>
      </c>
      <c r="AF83" s="65"/>
      <c r="AG83" s="65"/>
      <c r="AH83" s="65"/>
      <c r="AI83" s="65"/>
      <c r="AJ83" s="122"/>
      <c r="AK83" s="82">
        <v>2030</v>
      </c>
      <c r="AL83" s="83">
        <v>26568.923713094235</v>
      </c>
      <c r="AM83" s="81"/>
      <c r="AN83" s="81"/>
      <c r="AO83" s="81"/>
      <c r="AP83" s="81"/>
      <c r="AQ83" s="122"/>
      <c r="AR83" s="82">
        <v>2030</v>
      </c>
      <c r="AS83" s="83">
        <v>23780.716300413133</v>
      </c>
      <c r="AT83" s="81"/>
      <c r="AU83" s="78"/>
      <c r="AV83" s="81"/>
      <c r="AW83" s="81"/>
      <c r="AX83" s="122"/>
      <c r="AY83" s="82">
        <v>2030</v>
      </c>
      <c r="AZ83" s="83">
        <v>23669.956165267227</v>
      </c>
      <c r="BA83" s="81"/>
      <c r="BB83" s="78"/>
      <c r="BC83" s="81"/>
      <c r="BD83" s="81"/>
      <c r="BE83" s="122"/>
      <c r="BF83" s="82">
        <v>2030</v>
      </c>
      <c r="BG83" s="83">
        <v>28335.603240702767</v>
      </c>
      <c r="BH83" s="81"/>
      <c r="BI83" s="81"/>
      <c r="BJ83" s="81"/>
      <c r="BK83" s="81"/>
      <c r="BL83" s="122"/>
      <c r="BM83" s="82">
        <v>2030</v>
      </c>
      <c r="BN83" s="89">
        <f t="shared" si="4"/>
        <v>26568.923713094235</v>
      </c>
      <c r="BO83" s="81"/>
      <c r="BP83" s="81"/>
      <c r="BQ83" s="81"/>
      <c r="BR83" s="81"/>
    </row>
    <row r="84" spans="1:70" s="55" customFormat="1" x14ac:dyDescent="0.25">
      <c r="A84" s="125"/>
      <c r="B84" s="23">
        <v>2031</v>
      </c>
      <c r="C84" s="66">
        <v>22686.024799882412</v>
      </c>
      <c r="D84" s="65"/>
      <c r="E84" s="65"/>
      <c r="F84" s="65"/>
      <c r="G84" s="65"/>
      <c r="H84" s="125"/>
      <c r="I84" s="23">
        <v>2031</v>
      </c>
      <c r="J84" s="66">
        <v>19826.83599669957</v>
      </c>
      <c r="K84" s="65"/>
      <c r="L84" s="62"/>
      <c r="M84" s="65"/>
      <c r="N84" s="65"/>
      <c r="O84" s="125"/>
      <c r="P84" s="23">
        <v>2031</v>
      </c>
      <c r="Q84" s="66">
        <v>20478.84017772603</v>
      </c>
      <c r="R84" s="65"/>
      <c r="S84" s="62"/>
      <c r="T84" s="65"/>
      <c r="U84" s="65"/>
      <c r="V84" s="125"/>
      <c r="W84" s="23">
        <v>2031</v>
      </c>
      <c r="X84" s="66">
        <v>18072.114392693038</v>
      </c>
      <c r="Y84" s="65"/>
      <c r="Z84" s="65"/>
      <c r="AA84" s="65"/>
      <c r="AB84" s="65"/>
      <c r="AC84" s="125"/>
      <c r="AD84" s="23">
        <v>2031</v>
      </c>
      <c r="AE84" s="72">
        <f t="shared" si="5"/>
        <v>22686.024799882412</v>
      </c>
      <c r="AF84" s="65"/>
      <c r="AG84" s="65"/>
      <c r="AH84" s="65"/>
      <c r="AI84" s="65"/>
      <c r="AJ84" s="122"/>
      <c r="AK84" s="82">
        <v>2031</v>
      </c>
      <c r="AL84" s="83">
        <v>26568.923713094235</v>
      </c>
      <c r="AM84" s="81"/>
      <c r="AN84" s="81"/>
      <c r="AO84" s="81"/>
      <c r="AP84" s="81"/>
      <c r="AQ84" s="122"/>
      <c r="AR84" s="82">
        <v>2031</v>
      </c>
      <c r="AS84" s="83">
        <v>23780.716300413133</v>
      </c>
      <c r="AT84" s="81"/>
      <c r="AU84" s="78"/>
      <c r="AV84" s="81"/>
      <c r="AW84" s="81"/>
      <c r="AX84" s="122"/>
      <c r="AY84" s="82">
        <v>2031</v>
      </c>
      <c r="AZ84" s="83">
        <v>23669.956165267227</v>
      </c>
      <c r="BA84" s="81"/>
      <c r="BB84" s="78"/>
      <c r="BC84" s="81"/>
      <c r="BD84" s="81"/>
      <c r="BE84" s="122"/>
      <c r="BF84" s="82">
        <v>2031</v>
      </c>
      <c r="BG84" s="83">
        <v>22586.287170716332</v>
      </c>
      <c r="BH84" s="81"/>
      <c r="BI84" s="81"/>
      <c r="BJ84" s="81"/>
      <c r="BK84" s="81"/>
      <c r="BL84" s="122"/>
      <c r="BM84" s="82">
        <v>2031</v>
      </c>
      <c r="BN84" s="89">
        <f t="shared" si="4"/>
        <v>26568.923713094235</v>
      </c>
      <c r="BO84" s="81"/>
      <c r="BP84" s="81"/>
      <c r="BQ84" s="81"/>
      <c r="BR84" s="81"/>
    </row>
    <row r="85" spans="1:70" s="55" customFormat="1" x14ac:dyDescent="0.25">
      <c r="A85" s="125"/>
      <c r="B85" s="23">
        <v>2032</v>
      </c>
      <c r="C85" s="66">
        <v>22686.024799882412</v>
      </c>
      <c r="D85" s="65"/>
      <c r="E85" s="65"/>
      <c r="F85" s="65"/>
      <c r="G85" s="65"/>
      <c r="H85" s="125"/>
      <c r="I85" s="23">
        <v>2032</v>
      </c>
      <c r="J85" s="66">
        <v>20116.126626045942</v>
      </c>
      <c r="K85" s="65"/>
      <c r="L85" s="62"/>
      <c r="M85" s="65"/>
      <c r="N85" s="65"/>
      <c r="O85" s="125"/>
      <c r="P85" s="23">
        <v>2032</v>
      </c>
      <c r="Q85" s="66">
        <v>20014.269277464151</v>
      </c>
      <c r="R85" s="65"/>
      <c r="S85" s="62"/>
      <c r="T85" s="65"/>
      <c r="U85" s="65"/>
      <c r="V85" s="125"/>
      <c r="W85" s="23">
        <v>2032</v>
      </c>
      <c r="X85" s="66">
        <v>12074.55088143297</v>
      </c>
      <c r="Y85" s="65"/>
      <c r="Z85" s="65"/>
      <c r="AA85" s="65"/>
      <c r="AB85" s="65"/>
      <c r="AC85" s="125"/>
      <c r="AD85" s="23">
        <v>2032</v>
      </c>
      <c r="AE85" s="72">
        <f t="shared" si="5"/>
        <v>22686.024799882412</v>
      </c>
      <c r="AF85" s="65"/>
      <c r="AG85" s="65"/>
      <c r="AH85" s="65"/>
      <c r="AI85" s="65"/>
      <c r="AJ85" s="122"/>
      <c r="AK85" s="82">
        <v>2032</v>
      </c>
      <c r="AL85" s="83">
        <v>26568.923713094235</v>
      </c>
      <c r="AM85" s="81"/>
      <c r="AN85" s="81"/>
      <c r="AO85" s="81"/>
      <c r="AP85" s="81"/>
      <c r="AQ85" s="122"/>
      <c r="AR85" s="82">
        <v>2032</v>
      </c>
      <c r="AS85" s="83">
        <v>24070.474304423809</v>
      </c>
      <c r="AT85" s="81"/>
      <c r="AU85" s="78"/>
      <c r="AV85" s="81"/>
      <c r="AW85" s="81"/>
      <c r="AX85" s="122"/>
      <c r="AY85" s="82">
        <v>2032</v>
      </c>
      <c r="AZ85" s="83">
        <v>23204.644246108295</v>
      </c>
      <c r="BA85" s="81"/>
      <c r="BB85" s="78"/>
      <c r="BC85" s="81"/>
      <c r="BD85" s="81"/>
      <c r="BE85" s="122"/>
      <c r="BF85" s="82">
        <v>2032</v>
      </c>
      <c r="BG85" s="83">
        <v>16642.438220161694</v>
      </c>
      <c r="BH85" s="81"/>
      <c r="BI85" s="81"/>
      <c r="BJ85" s="81"/>
      <c r="BK85" s="81"/>
      <c r="BL85" s="122"/>
      <c r="BM85" s="82">
        <v>2032</v>
      </c>
      <c r="BN85" s="89">
        <f t="shared" si="4"/>
        <v>26568.923713094235</v>
      </c>
      <c r="BO85" s="81"/>
      <c r="BP85" s="81"/>
      <c r="BQ85" s="81"/>
      <c r="BR85" s="81"/>
    </row>
    <row r="86" spans="1:70" s="55" customFormat="1" x14ac:dyDescent="0.25">
      <c r="A86" s="125"/>
      <c r="B86" s="23">
        <v>2033</v>
      </c>
      <c r="C86" s="66">
        <v>17292.248740735053</v>
      </c>
      <c r="D86" s="65"/>
      <c r="E86" s="65"/>
      <c r="F86" s="65"/>
      <c r="G86" s="65"/>
      <c r="H86" s="125"/>
      <c r="I86" s="23">
        <v>2033</v>
      </c>
      <c r="J86" s="66">
        <v>18074.092464808466</v>
      </c>
      <c r="K86" s="65"/>
      <c r="L86" s="62"/>
      <c r="M86" s="65"/>
      <c r="N86" s="65"/>
      <c r="O86" s="125"/>
      <c r="P86" s="23">
        <v>2033</v>
      </c>
      <c r="Q86" s="66">
        <v>18260.27105534029</v>
      </c>
      <c r="R86" s="65"/>
      <c r="S86" s="62"/>
      <c r="T86" s="65"/>
      <c r="U86" s="65"/>
      <c r="V86" s="125"/>
      <c r="W86" s="23">
        <v>2033</v>
      </c>
      <c r="X86" s="66">
        <v>9853.7202850266112</v>
      </c>
      <c r="Y86" s="65"/>
      <c r="Z86" s="65"/>
      <c r="AA86" s="65"/>
      <c r="AB86" s="65"/>
      <c r="AC86" s="125"/>
      <c r="AD86" s="23">
        <v>2033</v>
      </c>
      <c r="AE86" s="72">
        <f t="shared" si="5"/>
        <v>17292.248740735053</v>
      </c>
      <c r="AF86" s="65"/>
      <c r="AG86" s="65"/>
      <c r="AH86" s="65"/>
      <c r="AI86" s="65"/>
      <c r="AJ86" s="122"/>
      <c r="AK86" s="82">
        <v>2033</v>
      </c>
      <c r="AL86" s="83">
        <v>21205.811624059199</v>
      </c>
      <c r="AM86" s="81"/>
      <c r="AN86" s="81"/>
      <c r="AO86" s="81"/>
      <c r="AP86" s="81"/>
      <c r="AQ86" s="122"/>
      <c r="AR86" s="82">
        <v>2033</v>
      </c>
      <c r="AS86" s="83">
        <v>22038.172246140955</v>
      </c>
      <c r="AT86" s="81"/>
      <c r="AU86" s="78"/>
      <c r="AV86" s="81"/>
      <c r="AW86" s="81"/>
      <c r="AX86" s="122"/>
      <c r="AY86" s="82">
        <v>2033</v>
      </c>
      <c r="AZ86" s="83">
        <v>21356.110012366771</v>
      </c>
      <c r="BA86" s="81"/>
      <c r="BB86" s="78"/>
      <c r="BC86" s="81"/>
      <c r="BD86" s="81"/>
      <c r="BE86" s="122"/>
      <c r="BF86" s="82">
        <v>2033</v>
      </c>
      <c r="BG86" s="83">
        <v>14444.305041430198</v>
      </c>
      <c r="BH86" s="81"/>
      <c r="BI86" s="81"/>
      <c r="BJ86" s="81"/>
      <c r="BK86" s="81"/>
      <c r="BL86" s="122"/>
      <c r="BM86" s="82">
        <v>2033</v>
      </c>
      <c r="BN86" s="89">
        <f t="shared" si="4"/>
        <v>21205.811624059199</v>
      </c>
      <c r="BO86" s="81"/>
      <c r="BP86" s="81"/>
      <c r="BQ86" s="81"/>
      <c r="BR86" s="81"/>
    </row>
    <row r="87" spans="1:70" s="55" customFormat="1" x14ac:dyDescent="0.25">
      <c r="A87" s="125"/>
      <c r="B87" s="23">
        <v>2034</v>
      </c>
      <c r="C87" s="66">
        <v>17292.248740735053</v>
      </c>
      <c r="D87" s="65"/>
      <c r="E87" s="65"/>
      <c r="F87" s="65"/>
      <c r="G87" s="65"/>
      <c r="H87" s="125"/>
      <c r="I87" s="23">
        <v>2034</v>
      </c>
      <c r="J87" s="66">
        <v>18074.092464808466</v>
      </c>
      <c r="K87" s="65"/>
      <c r="L87" s="62"/>
      <c r="M87" s="65"/>
      <c r="N87" s="65"/>
      <c r="O87" s="125"/>
      <c r="P87" s="23">
        <v>2034</v>
      </c>
      <c r="Q87" s="66">
        <v>18260.27105534029</v>
      </c>
      <c r="R87" s="65"/>
      <c r="S87" s="62"/>
      <c r="T87" s="65"/>
      <c r="U87" s="65"/>
      <c r="V87" s="125"/>
      <c r="W87" s="23">
        <v>2034</v>
      </c>
      <c r="X87" s="66">
        <v>9853.7202850266112</v>
      </c>
      <c r="Y87" s="65"/>
      <c r="Z87" s="65"/>
      <c r="AA87" s="65"/>
      <c r="AB87" s="65"/>
      <c r="AC87" s="125"/>
      <c r="AD87" s="23">
        <v>2034</v>
      </c>
      <c r="AE87" s="72">
        <f t="shared" si="5"/>
        <v>17292.248740735053</v>
      </c>
      <c r="AF87" s="65"/>
      <c r="AG87" s="65"/>
      <c r="AH87" s="65"/>
      <c r="AI87" s="65"/>
      <c r="AJ87" s="122"/>
      <c r="AK87" s="82">
        <v>2034</v>
      </c>
      <c r="AL87" s="83">
        <v>21205.811624059199</v>
      </c>
      <c r="AM87" s="81"/>
      <c r="AN87" s="81"/>
      <c r="AO87" s="81"/>
      <c r="AP87" s="81"/>
      <c r="AQ87" s="122"/>
      <c r="AR87" s="82">
        <v>2034</v>
      </c>
      <c r="AS87" s="83">
        <v>22038.172246140955</v>
      </c>
      <c r="AT87" s="81"/>
      <c r="AU87" s="78"/>
      <c r="AV87" s="81"/>
      <c r="AW87" s="81"/>
      <c r="AX87" s="122"/>
      <c r="AY87" s="82">
        <v>2034</v>
      </c>
      <c r="AZ87" s="83">
        <v>21356.110012366771</v>
      </c>
      <c r="BA87" s="81"/>
      <c r="BB87" s="78"/>
      <c r="BC87" s="81"/>
      <c r="BD87" s="81"/>
      <c r="BE87" s="122"/>
      <c r="BF87" s="82">
        <v>2034</v>
      </c>
      <c r="BG87" s="83">
        <v>14444.305041430198</v>
      </c>
      <c r="BH87" s="81"/>
      <c r="BI87" s="81"/>
      <c r="BJ87" s="81"/>
      <c r="BK87" s="81"/>
      <c r="BL87" s="122"/>
      <c r="BM87" s="82">
        <v>2034</v>
      </c>
      <c r="BN87" s="89">
        <f t="shared" si="4"/>
        <v>21205.811624059199</v>
      </c>
      <c r="BO87" s="81"/>
      <c r="BP87" s="81"/>
      <c r="BQ87" s="81"/>
      <c r="BR87" s="81"/>
    </row>
    <row r="88" spans="1:70" s="55" customFormat="1" x14ac:dyDescent="0.25">
      <c r="A88" s="126"/>
      <c r="B88" s="23" t="s">
        <v>47</v>
      </c>
      <c r="C88" s="66">
        <v>68867.236040624615</v>
      </c>
      <c r="D88" s="65"/>
      <c r="E88" s="65"/>
      <c r="F88" s="65"/>
      <c r="G88" s="65"/>
      <c r="H88" s="126"/>
      <c r="I88" s="23" t="s">
        <v>47</v>
      </c>
      <c r="J88" s="66">
        <v>69885.556448045725</v>
      </c>
      <c r="K88" s="65"/>
      <c r="L88" s="62"/>
      <c r="M88" s="65"/>
      <c r="N88" s="65"/>
      <c r="O88" s="126"/>
      <c r="P88" s="23" t="s">
        <v>47</v>
      </c>
      <c r="Q88" s="66">
        <v>69575.735745837213</v>
      </c>
      <c r="R88" s="65"/>
      <c r="S88" s="62"/>
      <c r="T88" s="65"/>
      <c r="U88" s="65"/>
      <c r="V88" s="126"/>
      <c r="W88" s="23" t="s">
        <v>47</v>
      </c>
      <c r="X88" s="66">
        <v>55067.641093934981</v>
      </c>
      <c r="Y88" s="65"/>
      <c r="Z88" s="65"/>
      <c r="AA88" s="65"/>
      <c r="AB88" s="65"/>
      <c r="AC88" s="126"/>
      <c r="AD88" s="23" t="s">
        <v>47</v>
      </c>
      <c r="AE88" s="72">
        <f t="shared" si="5"/>
        <v>68867.236040624615</v>
      </c>
      <c r="AF88" s="65"/>
      <c r="AG88" s="65"/>
      <c r="AH88" s="65"/>
      <c r="AI88" s="65"/>
      <c r="AJ88" s="123"/>
      <c r="AK88" s="82" t="s">
        <v>47</v>
      </c>
      <c r="AL88" s="83">
        <v>79966.079913516995</v>
      </c>
      <c r="AM88" s="81"/>
      <c r="AN88" s="81"/>
      <c r="AO88" s="81"/>
      <c r="AP88" s="81"/>
      <c r="AQ88" s="123"/>
      <c r="AR88" s="82" t="s">
        <v>47</v>
      </c>
      <c r="AS88" s="83">
        <v>81111.43006245041</v>
      </c>
      <c r="AT88" s="81"/>
      <c r="AU88" s="78"/>
      <c r="AV88" s="81"/>
      <c r="AW88" s="81"/>
      <c r="AX88" s="123"/>
      <c r="AY88" s="82" t="s">
        <v>47</v>
      </c>
      <c r="AZ88" s="83">
        <v>78946.011445804601</v>
      </c>
      <c r="BA88" s="81"/>
      <c r="BB88" s="78"/>
      <c r="BC88" s="81"/>
      <c r="BD88" s="81"/>
      <c r="BE88" s="123"/>
      <c r="BF88" s="82" t="s">
        <v>47</v>
      </c>
      <c r="BG88" s="83">
        <v>67633.916014846356</v>
      </c>
      <c r="BH88" s="81"/>
      <c r="BI88" s="81"/>
      <c r="BJ88" s="81"/>
      <c r="BK88" s="81"/>
      <c r="BL88" s="123"/>
      <c r="BM88" s="82" t="s">
        <v>47</v>
      </c>
      <c r="BN88" s="89">
        <f t="shared" si="4"/>
        <v>79966.079913516995</v>
      </c>
      <c r="BO88" s="81"/>
      <c r="BP88" s="81"/>
      <c r="BQ88" s="81"/>
      <c r="BR88" s="81"/>
    </row>
    <row r="89" spans="1:70" s="55" customFormat="1" x14ac:dyDescent="0.25">
      <c r="A89" s="70"/>
      <c r="B89" s="61"/>
      <c r="C89" s="62"/>
      <c r="D89" s="62"/>
      <c r="E89" s="62"/>
      <c r="F89" s="65"/>
      <c r="G89" s="65"/>
      <c r="H89" s="70"/>
      <c r="I89" s="61"/>
      <c r="J89" s="62"/>
      <c r="K89" s="62"/>
      <c r="L89" s="62"/>
      <c r="M89" s="65"/>
      <c r="N89" s="65"/>
      <c r="O89" s="70"/>
      <c r="P89" s="61"/>
      <c r="Q89" s="62"/>
      <c r="R89" s="62"/>
      <c r="S89" s="62"/>
      <c r="T89" s="65"/>
      <c r="U89" s="65"/>
      <c r="V89" s="70"/>
      <c r="W89" s="61"/>
      <c r="X89" s="62"/>
      <c r="Y89" s="62"/>
      <c r="Z89" s="62"/>
      <c r="AA89" s="65"/>
      <c r="AB89" s="65"/>
      <c r="AC89" s="70"/>
      <c r="AD89" s="61"/>
      <c r="AE89" s="62"/>
      <c r="AF89" s="62"/>
      <c r="AG89" s="62"/>
      <c r="AH89" s="65"/>
      <c r="AI89" s="65"/>
      <c r="AJ89" s="87"/>
      <c r="AK89" s="77"/>
      <c r="AL89" s="78"/>
      <c r="AM89" s="78"/>
      <c r="AN89" s="78"/>
      <c r="AO89" s="81"/>
      <c r="AP89" s="81"/>
      <c r="AQ89" s="87"/>
      <c r="AR89" s="77"/>
      <c r="AS89" s="78"/>
      <c r="AT89" s="78"/>
      <c r="AU89" s="78"/>
      <c r="AV89" s="81"/>
      <c r="AW89" s="81"/>
      <c r="AX89" s="87"/>
      <c r="AY89" s="77"/>
      <c r="AZ89" s="78"/>
      <c r="BA89" s="78"/>
      <c r="BB89" s="78"/>
      <c r="BC89" s="81"/>
      <c r="BD89" s="81"/>
      <c r="BE89" s="87"/>
      <c r="BF89" s="77"/>
      <c r="BG89" s="78"/>
      <c r="BH89" s="78"/>
      <c r="BI89" s="78"/>
      <c r="BJ89" s="81"/>
      <c r="BK89" s="81"/>
      <c r="BL89" s="87"/>
      <c r="BM89" s="77"/>
      <c r="BN89" s="78"/>
      <c r="BO89" s="78"/>
      <c r="BP89" s="78"/>
      <c r="BQ89" s="81"/>
      <c r="BR89" s="81"/>
    </row>
    <row r="90" spans="1:70" x14ac:dyDescent="0.25">
      <c r="A90" s="69" t="s">
        <v>20</v>
      </c>
      <c r="B90" s="65"/>
      <c r="C90" s="65"/>
      <c r="D90" s="65"/>
      <c r="E90" s="65"/>
      <c r="F90" s="65"/>
      <c r="G90" s="65"/>
      <c r="H90" s="69" t="s">
        <v>20</v>
      </c>
      <c r="I90" s="65"/>
      <c r="J90" s="65"/>
      <c r="K90" s="65"/>
      <c r="L90" s="65"/>
      <c r="M90" s="65"/>
      <c r="N90" s="65"/>
      <c r="O90" s="69" t="s">
        <v>20</v>
      </c>
      <c r="P90" s="65"/>
      <c r="Q90" s="65"/>
      <c r="R90" s="65"/>
      <c r="S90" s="65"/>
      <c r="T90" s="65"/>
      <c r="U90" s="65"/>
      <c r="V90" s="69" t="s">
        <v>20</v>
      </c>
      <c r="W90" s="65"/>
      <c r="X90" s="65"/>
      <c r="Y90" s="65"/>
      <c r="Z90" s="65"/>
      <c r="AA90" s="65"/>
      <c r="AB90" s="65"/>
      <c r="AC90" s="69" t="s">
        <v>20</v>
      </c>
      <c r="AD90" s="65"/>
      <c r="AE90" s="65"/>
      <c r="AF90" s="65"/>
      <c r="AG90" s="65"/>
      <c r="AH90" s="65"/>
      <c r="AI90" s="65"/>
      <c r="AJ90" s="86" t="s">
        <v>20</v>
      </c>
      <c r="AK90" s="81"/>
      <c r="AL90" s="81"/>
      <c r="AM90" s="81"/>
      <c r="AN90" s="81"/>
      <c r="AO90" s="81"/>
      <c r="AP90" s="81"/>
      <c r="AQ90" s="86" t="s">
        <v>20</v>
      </c>
      <c r="AR90" s="81"/>
      <c r="AS90" s="81"/>
      <c r="AT90" s="81"/>
      <c r="AU90" s="81"/>
      <c r="AV90" s="81"/>
      <c r="AW90" s="81"/>
      <c r="AX90" s="86" t="s">
        <v>20</v>
      </c>
      <c r="AY90" s="81"/>
      <c r="AZ90" s="81"/>
      <c r="BA90" s="81"/>
      <c r="BB90" s="81"/>
      <c r="BC90" s="81"/>
      <c r="BD90" s="81"/>
      <c r="BE90" s="86" t="s">
        <v>20</v>
      </c>
      <c r="BF90" s="81"/>
      <c r="BG90" s="81"/>
      <c r="BH90" s="81"/>
      <c r="BI90" s="81"/>
      <c r="BJ90" s="81"/>
      <c r="BK90" s="81"/>
      <c r="BL90" s="86" t="s">
        <v>20</v>
      </c>
      <c r="BM90" s="81"/>
      <c r="BN90" s="81"/>
      <c r="BO90" s="81"/>
      <c r="BP90" s="81"/>
      <c r="BQ90" s="81"/>
      <c r="BR90" s="81"/>
    </row>
    <row r="91" spans="1:70" x14ac:dyDescent="0.25">
      <c r="A91" s="63" t="str">
        <f>A50</f>
        <v>Neutral 4 Deg</v>
      </c>
      <c r="B91" s="63"/>
      <c r="C91" s="63"/>
      <c r="D91" s="63"/>
      <c r="E91" s="63"/>
      <c r="F91" s="23"/>
      <c r="G91" s="65"/>
      <c r="H91" s="63" t="str">
        <f>H50</f>
        <v>NeutralWS 4 Deg</v>
      </c>
      <c r="I91" s="63"/>
      <c r="J91" s="63"/>
      <c r="K91" s="63"/>
      <c r="L91" s="63"/>
      <c r="M91" s="23"/>
      <c r="N91" s="61"/>
      <c r="O91" s="63" t="str">
        <f>O50</f>
        <v>Slow Change 4 Deg</v>
      </c>
      <c r="P91" s="63"/>
      <c r="Q91" s="63"/>
      <c r="R91" s="63"/>
      <c r="S91" s="63"/>
      <c r="T91" s="23"/>
      <c r="U91" s="65"/>
      <c r="V91" s="63" t="str">
        <f>V50</f>
        <v>Fast Change 4 Deg</v>
      </c>
      <c r="W91" s="63"/>
      <c r="X91" s="63"/>
      <c r="Y91" s="63"/>
      <c r="Z91" s="63"/>
      <c r="AA91" s="23"/>
      <c r="AB91" s="65"/>
      <c r="AC91" s="63" t="str">
        <f>AC50</f>
        <v>NoIC 4 Deg</v>
      </c>
      <c r="AD91" s="63"/>
      <c r="AE91" s="63"/>
      <c r="AF91" s="63"/>
      <c r="AG91" s="63"/>
      <c r="AH91" s="23"/>
      <c r="AI91" s="65"/>
      <c r="AJ91" s="79" t="str">
        <f>AJ50</f>
        <v>Neutral 2 Deg</v>
      </c>
      <c r="AK91" s="79"/>
      <c r="AL91" s="79"/>
      <c r="AM91" s="79"/>
      <c r="AN91" s="79"/>
      <c r="AO91" s="82"/>
      <c r="AP91" s="81"/>
      <c r="AQ91" s="79" t="str">
        <f>AQ50</f>
        <v>NeutralWS 2 Deg</v>
      </c>
      <c r="AR91" s="79"/>
      <c r="AS91" s="79"/>
      <c r="AT91" s="79"/>
      <c r="AU91" s="79"/>
      <c r="AV91" s="82"/>
      <c r="AW91" s="77"/>
      <c r="AX91" s="79" t="str">
        <f>AX50</f>
        <v>Slow Change 2 Deg</v>
      </c>
      <c r="AY91" s="79"/>
      <c r="AZ91" s="79"/>
      <c r="BA91" s="79"/>
      <c r="BB91" s="79"/>
      <c r="BC91" s="82"/>
      <c r="BD91" s="81"/>
      <c r="BE91" s="79" t="str">
        <f>BE50</f>
        <v>Fast Change 2 Deg</v>
      </c>
      <c r="BF91" s="79"/>
      <c r="BG91" s="79"/>
      <c r="BH91" s="79"/>
      <c r="BI91" s="79"/>
      <c r="BJ91" s="82"/>
      <c r="BK91" s="81"/>
      <c r="BL91" s="79" t="str">
        <f>BL50</f>
        <v>NoIC 2 Deg</v>
      </c>
      <c r="BM91" s="79"/>
      <c r="BN91" s="79"/>
      <c r="BO91" s="79"/>
      <c r="BP91" s="79"/>
      <c r="BQ91" s="82"/>
      <c r="BR91" s="77"/>
    </row>
    <row r="92" spans="1:70" x14ac:dyDescent="0.25">
      <c r="A92" s="23" t="s">
        <v>1</v>
      </c>
      <c r="B92" s="63" t="s">
        <v>2</v>
      </c>
      <c r="C92" s="63" t="s">
        <v>17</v>
      </c>
      <c r="D92" s="63" t="s">
        <v>3</v>
      </c>
      <c r="E92" s="63" t="s">
        <v>18</v>
      </c>
      <c r="F92" s="63" t="s">
        <v>19</v>
      </c>
      <c r="G92" s="65"/>
      <c r="H92" s="23" t="s">
        <v>1</v>
      </c>
      <c r="I92" s="63" t="s">
        <v>2</v>
      </c>
      <c r="J92" s="63" t="s">
        <v>17</v>
      </c>
      <c r="K92" s="63" t="s">
        <v>3</v>
      </c>
      <c r="L92" s="63" t="s">
        <v>18</v>
      </c>
      <c r="M92" s="63" t="s">
        <v>19</v>
      </c>
      <c r="N92" s="73"/>
      <c r="O92" s="23" t="s">
        <v>1</v>
      </c>
      <c r="P92" s="63" t="s">
        <v>2</v>
      </c>
      <c r="Q92" s="63" t="s">
        <v>17</v>
      </c>
      <c r="R92" s="63" t="s">
        <v>3</v>
      </c>
      <c r="S92" s="63" t="s">
        <v>18</v>
      </c>
      <c r="T92" s="63" t="s">
        <v>19</v>
      </c>
      <c r="U92" s="65"/>
      <c r="V92" s="23" t="s">
        <v>1</v>
      </c>
      <c r="W92" s="63" t="s">
        <v>2</v>
      </c>
      <c r="X92" s="63" t="s">
        <v>17</v>
      </c>
      <c r="Y92" s="63" t="s">
        <v>3</v>
      </c>
      <c r="Z92" s="63" t="s">
        <v>18</v>
      </c>
      <c r="AA92" s="63" t="s">
        <v>19</v>
      </c>
      <c r="AB92" s="65"/>
      <c r="AC92" s="23" t="s">
        <v>1</v>
      </c>
      <c r="AD92" s="63" t="s">
        <v>2</v>
      </c>
      <c r="AE92" s="63" t="s">
        <v>17</v>
      </c>
      <c r="AF92" s="63" t="s">
        <v>3</v>
      </c>
      <c r="AG92" s="63" t="s">
        <v>18</v>
      </c>
      <c r="AH92" s="63" t="s">
        <v>19</v>
      </c>
      <c r="AI92" s="65"/>
      <c r="AJ92" s="82" t="s">
        <v>1</v>
      </c>
      <c r="AK92" s="79" t="s">
        <v>2</v>
      </c>
      <c r="AL92" s="79" t="s">
        <v>17</v>
      </c>
      <c r="AM92" s="79" t="s">
        <v>3</v>
      </c>
      <c r="AN92" s="79" t="s">
        <v>18</v>
      </c>
      <c r="AO92" s="79" t="s">
        <v>19</v>
      </c>
      <c r="AP92" s="81"/>
      <c r="AQ92" s="82" t="s">
        <v>1</v>
      </c>
      <c r="AR92" s="79" t="s">
        <v>2</v>
      </c>
      <c r="AS92" s="79" t="s">
        <v>17</v>
      </c>
      <c r="AT92" s="79" t="s">
        <v>3</v>
      </c>
      <c r="AU92" s="79" t="s">
        <v>18</v>
      </c>
      <c r="AV92" s="79" t="s">
        <v>19</v>
      </c>
      <c r="AW92" s="90"/>
      <c r="AX92" s="82" t="s">
        <v>1</v>
      </c>
      <c r="AY92" s="79" t="s">
        <v>2</v>
      </c>
      <c r="AZ92" s="79" t="s">
        <v>17</v>
      </c>
      <c r="BA92" s="79" t="s">
        <v>3</v>
      </c>
      <c r="BB92" s="79" t="s">
        <v>18</v>
      </c>
      <c r="BC92" s="79" t="s">
        <v>19</v>
      </c>
      <c r="BD92" s="81"/>
      <c r="BE92" s="82" t="s">
        <v>1</v>
      </c>
      <c r="BF92" s="79" t="s">
        <v>2</v>
      </c>
      <c r="BG92" s="79" t="s">
        <v>17</v>
      </c>
      <c r="BH92" s="79" t="s">
        <v>3</v>
      </c>
      <c r="BI92" s="79" t="s">
        <v>18</v>
      </c>
      <c r="BJ92" s="79" t="s">
        <v>19</v>
      </c>
      <c r="BK92" s="81"/>
      <c r="BL92" s="82" t="s">
        <v>1</v>
      </c>
      <c r="BM92" s="79" t="s">
        <v>2</v>
      </c>
      <c r="BN92" s="79" t="s">
        <v>17</v>
      </c>
      <c r="BO92" s="79" t="s">
        <v>3</v>
      </c>
      <c r="BP92" s="79" t="s">
        <v>18</v>
      </c>
      <c r="BQ92" s="79" t="s">
        <v>19</v>
      </c>
      <c r="BR92" s="90"/>
    </row>
    <row r="93" spans="1:70" s="55" customFormat="1" x14ac:dyDescent="0.25">
      <c r="A93" s="23">
        <v>2020</v>
      </c>
      <c r="B93" s="63">
        <v>2760.1454154567327</v>
      </c>
      <c r="C93" s="63">
        <v>567.0852735764347</v>
      </c>
      <c r="D93" s="63">
        <v>-56.598323481797706</v>
      </c>
      <c r="E93" s="63">
        <v>-4.1562504295143299E-2</v>
      </c>
      <c r="F93" s="63">
        <v>1737.2011113753542</v>
      </c>
      <c r="G93" s="65"/>
      <c r="H93" s="23">
        <v>2020</v>
      </c>
      <c r="I93" s="63">
        <v>2760.1454154567327</v>
      </c>
      <c r="J93" s="63">
        <v>567.0852735764347</v>
      </c>
      <c r="K93" s="63">
        <v>-56.598323481797706</v>
      </c>
      <c r="L93" s="63">
        <v>-4.1562504295143299E-2</v>
      </c>
      <c r="M93" s="63">
        <v>1737.2011113753542</v>
      </c>
      <c r="N93" s="73"/>
      <c r="O93" s="23">
        <v>2020</v>
      </c>
      <c r="P93" s="63">
        <v>1403.8238499404397</v>
      </c>
      <c r="Q93" s="63">
        <v>228.02736129995901</v>
      </c>
      <c r="R93" s="63">
        <v>56.275079019309487</v>
      </c>
      <c r="S93" s="63">
        <v>2.4826280423440039E-5</v>
      </c>
      <c r="T93" s="63">
        <v>2196.2930417771568</v>
      </c>
      <c r="U93" s="65"/>
      <c r="V93" s="23">
        <v>2020</v>
      </c>
      <c r="W93" s="63">
        <v>3141.6775941555388</v>
      </c>
      <c r="X93" s="63">
        <v>468.20916636078618</v>
      </c>
      <c r="Y93" s="63">
        <v>125.77752853237325</v>
      </c>
      <c r="Z93" s="63">
        <v>0.75706876906042453</v>
      </c>
      <c r="AA93" s="63">
        <v>1527.8199494547443</v>
      </c>
      <c r="AB93" s="65"/>
      <c r="AC93" s="23">
        <v>2020</v>
      </c>
      <c r="AD93" s="140">
        <v>1276.2569102696143</v>
      </c>
      <c r="AE93" s="140">
        <v>359.12413721648045</v>
      </c>
      <c r="AF93" s="140">
        <v>6511.2340763527318</v>
      </c>
      <c r="AG93" s="140">
        <v>36.46414591458597</v>
      </c>
      <c r="AH93" s="140">
        <v>5000.9372482345207</v>
      </c>
      <c r="AI93" s="65"/>
      <c r="AJ93" s="82">
        <v>2020</v>
      </c>
      <c r="AK93" s="91">
        <f t="shared" ref="AK93:AK107" si="6">B93</f>
        <v>2760.1454154567327</v>
      </c>
      <c r="AL93" s="91">
        <f t="shared" ref="AL93:AL107" si="7">C93</f>
        <v>567.0852735764347</v>
      </c>
      <c r="AM93" s="91">
        <f t="shared" ref="AM93:AM107" si="8">D93</f>
        <v>-56.598323481797706</v>
      </c>
      <c r="AN93" s="91">
        <f t="shared" ref="AN93:AN107" si="9">E93</f>
        <v>-4.1562504295143299E-2</v>
      </c>
      <c r="AO93" s="91">
        <f t="shared" ref="AO93:AO107" si="10">F93</f>
        <v>1737.2011113753542</v>
      </c>
      <c r="AP93" s="81"/>
      <c r="AQ93" s="82">
        <v>2020</v>
      </c>
      <c r="AR93" s="79">
        <f>I93</f>
        <v>2760.1454154567327</v>
      </c>
      <c r="AS93" s="79">
        <f t="shared" ref="AS93:AV107" si="11">J93</f>
        <v>567.0852735764347</v>
      </c>
      <c r="AT93" s="79">
        <f t="shared" si="11"/>
        <v>-56.598323481797706</v>
      </c>
      <c r="AU93" s="79">
        <f t="shared" si="11"/>
        <v>-4.1562504295143299E-2</v>
      </c>
      <c r="AV93" s="79">
        <f t="shared" si="11"/>
        <v>1737.2011113753542</v>
      </c>
      <c r="AW93" s="90"/>
      <c r="AX93" s="82">
        <v>2020</v>
      </c>
      <c r="AY93" s="79">
        <f>P93</f>
        <v>1403.8238499404397</v>
      </c>
      <c r="AZ93" s="79"/>
      <c r="BA93" s="79"/>
      <c r="BB93" s="79"/>
      <c r="BC93" s="79"/>
      <c r="BD93" s="81"/>
      <c r="BE93" s="82">
        <v>2020</v>
      </c>
      <c r="BF93" s="79">
        <f>W93</f>
        <v>3141.6775941555388</v>
      </c>
      <c r="BG93" s="79">
        <f t="shared" ref="BG93:BJ107" si="12">X93</f>
        <v>468.20916636078618</v>
      </c>
      <c r="BH93" s="79">
        <f t="shared" si="12"/>
        <v>125.77752853237325</v>
      </c>
      <c r="BI93" s="79">
        <f t="shared" si="12"/>
        <v>0.75706876906042453</v>
      </c>
      <c r="BJ93" s="79">
        <f t="shared" si="12"/>
        <v>1527.8199494547443</v>
      </c>
      <c r="BK93" s="81"/>
      <c r="BL93" s="82">
        <v>2020</v>
      </c>
      <c r="BM93" s="79">
        <f>AD93</f>
        <v>1276.2569102696143</v>
      </c>
      <c r="BN93" s="79">
        <f t="shared" ref="BN93:BQ107" si="13">AE93</f>
        <v>359.12413721648045</v>
      </c>
      <c r="BO93" s="79">
        <f t="shared" si="13"/>
        <v>6511.2340763527318</v>
      </c>
      <c r="BP93" s="79">
        <f t="shared" si="13"/>
        <v>36.46414591458597</v>
      </c>
      <c r="BQ93" s="79">
        <f t="shared" si="13"/>
        <v>5000.9372482345207</v>
      </c>
      <c r="BR93" s="90"/>
    </row>
    <row r="94" spans="1:70" s="55" customFormat="1" x14ac:dyDescent="0.25">
      <c r="A94" s="23">
        <v>2021</v>
      </c>
      <c r="B94" s="63">
        <v>1423.0772208333947</v>
      </c>
      <c r="C94" s="63">
        <v>596.72183489543386</v>
      </c>
      <c r="D94" s="63">
        <v>138.51558913651388</v>
      </c>
      <c r="E94" s="63">
        <v>0.24138326680258615</v>
      </c>
      <c r="F94" s="63">
        <v>1654.5662494418211</v>
      </c>
      <c r="G94" s="65"/>
      <c r="H94" s="23">
        <v>2021</v>
      </c>
      <c r="I94" s="63">
        <v>1423.0772208333947</v>
      </c>
      <c r="J94" s="63">
        <v>596.72183489543386</v>
      </c>
      <c r="K94" s="63">
        <v>138.51558913651388</v>
      </c>
      <c r="L94" s="63">
        <v>0.24138326680258615</v>
      </c>
      <c r="M94" s="63">
        <v>1654.5662494418211</v>
      </c>
      <c r="N94" s="73"/>
      <c r="O94" s="23">
        <v>2021</v>
      </c>
      <c r="P94" s="63">
        <v>709.43850528728217</v>
      </c>
      <c r="Q94" s="63">
        <v>448.1186448080698</v>
      </c>
      <c r="R94" s="63">
        <v>-83.351403217704501</v>
      </c>
      <c r="S94" s="63">
        <v>12.666019302167115</v>
      </c>
      <c r="T94" s="63">
        <v>1649.9091028423281</v>
      </c>
      <c r="U94" s="65"/>
      <c r="V94" s="23">
        <v>2021</v>
      </c>
      <c r="W94" s="63">
        <v>1972.9628727012314</v>
      </c>
      <c r="X94" s="63">
        <v>482.31006162590347</v>
      </c>
      <c r="Y94" s="63">
        <v>145.40582994191209</v>
      </c>
      <c r="Z94" s="63">
        <v>-1.2576566965581151</v>
      </c>
      <c r="AA94" s="63">
        <v>1439.1111147514894</v>
      </c>
      <c r="AB94" s="65"/>
      <c r="AC94" s="23">
        <v>2021</v>
      </c>
      <c r="AD94" s="140">
        <v>1098.7246069065295</v>
      </c>
      <c r="AE94" s="140">
        <v>780.89426849409938</v>
      </c>
      <c r="AF94" s="140">
        <v>5397.5027375443606</v>
      </c>
      <c r="AG94" s="140">
        <v>20.457662336521025</v>
      </c>
      <c r="AH94" s="140">
        <v>3606.618142674095</v>
      </c>
      <c r="AI94" s="65"/>
      <c r="AJ94" s="82">
        <v>2021</v>
      </c>
      <c r="AK94" s="91">
        <f t="shared" si="6"/>
        <v>1423.0772208333947</v>
      </c>
      <c r="AL94" s="91">
        <f t="shared" si="7"/>
        <v>596.72183489543386</v>
      </c>
      <c r="AM94" s="91">
        <f t="shared" si="8"/>
        <v>138.51558913651388</v>
      </c>
      <c r="AN94" s="91">
        <f t="shared" si="9"/>
        <v>0.24138326680258615</v>
      </c>
      <c r="AO94" s="91">
        <f t="shared" si="10"/>
        <v>1654.5662494418211</v>
      </c>
      <c r="AP94" s="81"/>
      <c r="AQ94" s="82">
        <v>2021</v>
      </c>
      <c r="AR94" s="79">
        <f t="shared" ref="AR94:AR107" si="14">I94</f>
        <v>1423.0772208333947</v>
      </c>
      <c r="AS94" s="79">
        <f t="shared" si="11"/>
        <v>596.72183489543386</v>
      </c>
      <c r="AT94" s="79">
        <f t="shared" si="11"/>
        <v>138.51558913651388</v>
      </c>
      <c r="AU94" s="79">
        <f t="shared" si="11"/>
        <v>0.24138326680258615</v>
      </c>
      <c r="AV94" s="79">
        <f t="shared" si="11"/>
        <v>1654.5662494418211</v>
      </c>
      <c r="AW94" s="90"/>
      <c r="AX94" s="82">
        <v>2021</v>
      </c>
      <c r="AY94" s="79"/>
      <c r="AZ94" s="79"/>
      <c r="BA94" s="79"/>
      <c r="BB94" s="79"/>
      <c r="BC94" s="79"/>
      <c r="BD94" s="81"/>
      <c r="BE94" s="82">
        <v>2021</v>
      </c>
      <c r="BF94" s="79">
        <f t="shared" ref="BF94:BF107" si="15">W94</f>
        <v>1972.9628727012314</v>
      </c>
      <c r="BG94" s="79">
        <f t="shared" si="12"/>
        <v>482.31006162590347</v>
      </c>
      <c r="BH94" s="79">
        <f t="shared" si="12"/>
        <v>145.40582994191209</v>
      </c>
      <c r="BI94" s="79">
        <f t="shared" si="12"/>
        <v>-1.2576566965581151</v>
      </c>
      <c r="BJ94" s="79">
        <f t="shared" si="12"/>
        <v>1439.1111147514894</v>
      </c>
      <c r="BK94" s="81"/>
      <c r="BL94" s="82">
        <v>2021</v>
      </c>
      <c r="BM94" s="79">
        <f t="shared" ref="BM94:BM107" si="16">AD94</f>
        <v>1098.7246069065295</v>
      </c>
      <c r="BN94" s="79">
        <f t="shared" si="13"/>
        <v>780.89426849409938</v>
      </c>
      <c r="BO94" s="79">
        <f t="shared" si="13"/>
        <v>5397.5027375443606</v>
      </c>
      <c r="BP94" s="79">
        <f t="shared" si="13"/>
        <v>20.457662336521025</v>
      </c>
      <c r="BQ94" s="79">
        <f t="shared" si="13"/>
        <v>3606.618142674095</v>
      </c>
      <c r="BR94" s="90"/>
    </row>
    <row r="95" spans="1:70" x14ac:dyDescent="0.25">
      <c r="A95" s="23">
        <v>2022</v>
      </c>
      <c r="B95" s="74">
        <v>3056.6701002572663</v>
      </c>
      <c r="C95" s="74">
        <v>1391.4544541570358</v>
      </c>
      <c r="D95" s="74">
        <v>172.76181346958037</v>
      </c>
      <c r="E95" s="74">
        <v>10.988589397529722</v>
      </c>
      <c r="F95" s="74">
        <v>3985.7403268911294</v>
      </c>
      <c r="G95" s="100"/>
      <c r="H95" s="23">
        <v>2022</v>
      </c>
      <c r="I95" s="63">
        <v>3056.6701002572663</v>
      </c>
      <c r="J95" s="63">
        <v>1391.4544541570358</v>
      </c>
      <c r="K95" s="63">
        <v>172.76181346958037</v>
      </c>
      <c r="L95" s="63">
        <v>10.988589397529722</v>
      </c>
      <c r="M95" s="63">
        <v>3985.7403268911294</v>
      </c>
      <c r="N95" s="73"/>
      <c r="O95" s="23">
        <v>2022</v>
      </c>
      <c r="P95" s="63">
        <v>740.3667463187594</v>
      </c>
      <c r="Q95" s="63">
        <v>431.09077809331939</v>
      </c>
      <c r="R95" s="63">
        <v>59.069455052143894</v>
      </c>
      <c r="S95" s="63">
        <v>22.842700615939975</v>
      </c>
      <c r="T95" s="63">
        <v>3863.5576889739023</v>
      </c>
      <c r="U95" s="65"/>
      <c r="V95" s="23">
        <v>2022</v>
      </c>
      <c r="W95" s="63">
        <v>4201.8139624972828</v>
      </c>
      <c r="X95" s="63">
        <v>1816.6620797342621</v>
      </c>
      <c r="Y95" s="63">
        <v>706.9697731253691</v>
      </c>
      <c r="Z95" s="63">
        <v>4.876715118312859</v>
      </c>
      <c r="AA95" s="63">
        <v>3555.6992941554054</v>
      </c>
      <c r="AB95" s="65"/>
      <c r="AC95" s="23">
        <v>2022</v>
      </c>
      <c r="AD95" s="140">
        <v>2642.6971825554501</v>
      </c>
      <c r="AE95" s="140">
        <v>-127.85392129071988</v>
      </c>
      <c r="AF95" s="140">
        <v>6055.4942121556378</v>
      </c>
      <c r="AG95" s="140">
        <v>-22.92067615914857</v>
      </c>
      <c r="AH95" s="140">
        <v>8398.6555395299802</v>
      </c>
      <c r="AI95" s="65"/>
      <c r="AJ95" s="82">
        <v>2022</v>
      </c>
      <c r="AK95" s="91">
        <f t="shared" si="6"/>
        <v>3056.6701002572663</v>
      </c>
      <c r="AL95" s="91">
        <f t="shared" si="7"/>
        <v>1391.4544541570358</v>
      </c>
      <c r="AM95" s="91">
        <f t="shared" si="8"/>
        <v>172.76181346958037</v>
      </c>
      <c r="AN95" s="91">
        <f t="shared" si="9"/>
        <v>10.988589397529722</v>
      </c>
      <c r="AO95" s="91">
        <f t="shared" si="10"/>
        <v>3985.7403268911294</v>
      </c>
      <c r="AP95" s="81"/>
      <c r="AQ95" s="82">
        <v>2022</v>
      </c>
      <c r="AR95" s="79">
        <f t="shared" si="14"/>
        <v>3056.6701002572663</v>
      </c>
      <c r="AS95" s="79">
        <f t="shared" si="11"/>
        <v>1391.4544541570358</v>
      </c>
      <c r="AT95" s="79">
        <f t="shared" si="11"/>
        <v>172.76181346958037</v>
      </c>
      <c r="AU95" s="79">
        <f t="shared" si="11"/>
        <v>10.988589397529722</v>
      </c>
      <c r="AV95" s="79">
        <f t="shared" si="11"/>
        <v>3985.7403268911294</v>
      </c>
      <c r="AW95" s="90"/>
      <c r="AX95" s="82">
        <v>2022</v>
      </c>
      <c r="AY95" s="91">
        <f t="shared" ref="AY95:AY107" si="17">P95</f>
        <v>740.3667463187594</v>
      </c>
      <c r="AZ95" s="91">
        <f t="shared" ref="AZ95:AZ107" si="18">Q95</f>
        <v>431.09077809331939</v>
      </c>
      <c r="BA95" s="91">
        <f t="shared" ref="BA95:BA107" si="19">R95</f>
        <v>59.069455052143894</v>
      </c>
      <c r="BB95" s="91">
        <f t="shared" ref="BB95:BB107" si="20">S95</f>
        <v>22.842700615939975</v>
      </c>
      <c r="BC95" s="91">
        <f t="shared" ref="BC95:BC107" si="21">T95</f>
        <v>3863.5576889739023</v>
      </c>
      <c r="BD95" s="81"/>
      <c r="BE95" s="82">
        <v>2022</v>
      </c>
      <c r="BF95" s="79">
        <f t="shared" si="15"/>
        <v>4201.8139624972828</v>
      </c>
      <c r="BG95" s="79">
        <f t="shared" si="12"/>
        <v>1816.6620797342621</v>
      </c>
      <c r="BH95" s="79">
        <f t="shared" si="12"/>
        <v>706.9697731253691</v>
      </c>
      <c r="BI95" s="79">
        <f t="shared" si="12"/>
        <v>4.876715118312859</v>
      </c>
      <c r="BJ95" s="79">
        <f t="shared" si="12"/>
        <v>3555.6992941554054</v>
      </c>
      <c r="BK95" s="81"/>
      <c r="BL95" s="82">
        <v>2022</v>
      </c>
      <c r="BM95" s="79">
        <f t="shared" si="16"/>
        <v>2642.6971825554501</v>
      </c>
      <c r="BN95" s="79">
        <f t="shared" si="13"/>
        <v>-127.85392129071988</v>
      </c>
      <c r="BO95" s="79">
        <f t="shared" si="13"/>
        <v>6055.4942121556378</v>
      </c>
      <c r="BP95" s="79">
        <f t="shared" si="13"/>
        <v>-22.92067615914857</v>
      </c>
      <c r="BQ95" s="79">
        <f t="shared" si="13"/>
        <v>8398.6555395299802</v>
      </c>
      <c r="BR95" s="90"/>
    </row>
    <row r="96" spans="1:70" x14ac:dyDescent="0.25">
      <c r="A96" s="23">
        <v>2023</v>
      </c>
      <c r="B96" s="74">
        <v>-7935.2370334817097</v>
      </c>
      <c r="C96" s="74">
        <v>-4404.7629910348915</v>
      </c>
      <c r="D96" s="74">
        <v>-1777.3437417491805</v>
      </c>
      <c r="E96" s="74">
        <v>23.514199233635736</v>
      </c>
      <c r="F96" s="74">
        <v>-4674.1879194650683</v>
      </c>
      <c r="G96" s="65"/>
      <c r="H96" s="23">
        <v>2023</v>
      </c>
      <c r="I96" s="23">
        <v>-7935.2370334817097</v>
      </c>
      <c r="J96" s="23">
        <v>-4404.7629910348915</v>
      </c>
      <c r="K96" s="23">
        <v>-1777.3437417491805</v>
      </c>
      <c r="L96" s="23">
        <v>23.514199233635736</v>
      </c>
      <c r="M96" s="23">
        <v>-4674.1879194650683</v>
      </c>
      <c r="N96" s="61"/>
      <c r="O96" s="23">
        <v>2023</v>
      </c>
      <c r="P96" s="23">
        <v>-2203.5673416585196</v>
      </c>
      <c r="Q96" s="23">
        <v>-583.38121875934303</v>
      </c>
      <c r="R96" s="23">
        <v>-520.54129925562302</v>
      </c>
      <c r="S96" s="23">
        <v>-128.39189959321811</v>
      </c>
      <c r="T96" s="23">
        <v>-4555.9682967667468</v>
      </c>
      <c r="U96" s="65"/>
      <c r="V96" s="23">
        <v>2023</v>
      </c>
      <c r="W96" s="23">
        <v>-12716.153450122569</v>
      </c>
      <c r="X96" s="23">
        <v>-9689.8530158933718</v>
      </c>
      <c r="Y96" s="23">
        <v>-9597.8920137468376</v>
      </c>
      <c r="Z96" s="23">
        <v>-181.26328803923388</v>
      </c>
      <c r="AA96" s="23">
        <v>-6838.613246039371</v>
      </c>
      <c r="AB96" s="65"/>
      <c r="AC96" s="23">
        <v>2023</v>
      </c>
      <c r="AD96" s="140">
        <v>-7728.9762832729612</v>
      </c>
      <c r="AE96" s="140">
        <v>-5294.6569040028844</v>
      </c>
      <c r="AF96" s="140">
        <v>3154.8266831848305</v>
      </c>
      <c r="AG96" s="140">
        <v>21.68439175839012</v>
      </c>
      <c r="AH96" s="140">
        <v>1149.6344534240197</v>
      </c>
      <c r="AI96" s="65"/>
      <c r="AJ96" s="82">
        <v>2023</v>
      </c>
      <c r="AK96" s="91">
        <f t="shared" si="6"/>
        <v>-7935.2370334817097</v>
      </c>
      <c r="AL96" s="91">
        <f t="shared" si="7"/>
        <v>-4404.7629910348915</v>
      </c>
      <c r="AM96" s="91">
        <f t="shared" si="8"/>
        <v>-1777.3437417491805</v>
      </c>
      <c r="AN96" s="91">
        <f t="shared" si="9"/>
        <v>23.514199233635736</v>
      </c>
      <c r="AO96" s="91">
        <f t="shared" si="10"/>
        <v>-4674.1879194650683</v>
      </c>
      <c r="AP96" s="81"/>
      <c r="AQ96" s="82">
        <v>2023</v>
      </c>
      <c r="AR96" s="79">
        <f t="shared" si="14"/>
        <v>-7935.2370334817097</v>
      </c>
      <c r="AS96" s="79">
        <f t="shared" si="11"/>
        <v>-4404.7629910348915</v>
      </c>
      <c r="AT96" s="79">
        <f t="shared" si="11"/>
        <v>-1777.3437417491805</v>
      </c>
      <c r="AU96" s="79">
        <f t="shared" si="11"/>
        <v>23.514199233635736</v>
      </c>
      <c r="AV96" s="79">
        <f t="shared" si="11"/>
        <v>-4674.1879194650683</v>
      </c>
      <c r="AW96" s="77"/>
      <c r="AX96" s="82">
        <v>2023</v>
      </c>
      <c r="AY96" s="91">
        <f t="shared" si="17"/>
        <v>-2203.5673416585196</v>
      </c>
      <c r="AZ96" s="91">
        <f t="shared" si="18"/>
        <v>-583.38121875934303</v>
      </c>
      <c r="BA96" s="91">
        <f t="shared" si="19"/>
        <v>-520.54129925562302</v>
      </c>
      <c r="BB96" s="91">
        <f t="shared" si="20"/>
        <v>-128.39189959321811</v>
      </c>
      <c r="BC96" s="91">
        <f t="shared" si="21"/>
        <v>-4555.9682967667468</v>
      </c>
      <c r="BD96" s="81"/>
      <c r="BE96" s="82">
        <v>2023</v>
      </c>
      <c r="BF96" s="79">
        <f t="shared" si="15"/>
        <v>-12716.153450122569</v>
      </c>
      <c r="BG96" s="79">
        <f t="shared" si="12"/>
        <v>-9689.8530158933718</v>
      </c>
      <c r="BH96" s="79">
        <f t="shared" si="12"/>
        <v>-9597.8920137468376</v>
      </c>
      <c r="BI96" s="79">
        <f t="shared" si="12"/>
        <v>-181.26328803923388</v>
      </c>
      <c r="BJ96" s="79">
        <f t="shared" si="12"/>
        <v>-6838.613246039371</v>
      </c>
      <c r="BK96" s="81"/>
      <c r="BL96" s="82">
        <v>2023</v>
      </c>
      <c r="BM96" s="79">
        <f t="shared" si="16"/>
        <v>-7728.9762832729612</v>
      </c>
      <c r="BN96" s="79">
        <f t="shared" si="13"/>
        <v>-5294.6569040028844</v>
      </c>
      <c r="BO96" s="79">
        <f t="shared" si="13"/>
        <v>3154.8266831848305</v>
      </c>
      <c r="BP96" s="79">
        <f t="shared" si="13"/>
        <v>21.68439175839012</v>
      </c>
      <c r="BQ96" s="79">
        <f t="shared" si="13"/>
        <v>1149.6344534240197</v>
      </c>
      <c r="BR96" s="77"/>
    </row>
    <row r="97" spans="1:70" x14ac:dyDescent="0.25">
      <c r="A97" s="23">
        <v>2024</v>
      </c>
      <c r="B97" s="75">
        <v>-5860.8464096279349</v>
      </c>
      <c r="C97" s="75">
        <v>-4151.0790304946713</v>
      </c>
      <c r="D97" s="75">
        <v>-859.83822430466898</v>
      </c>
      <c r="E97" s="75">
        <v>-13.002730636937486</v>
      </c>
      <c r="F97" s="75">
        <v>-8173.6495729938033</v>
      </c>
      <c r="G97" s="65"/>
      <c r="H97" s="23">
        <v>2024</v>
      </c>
      <c r="I97" s="23">
        <v>-9477.5460832153913</v>
      </c>
      <c r="J97" s="23">
        <v>-5527.5666089218576</v>
      </c>
      <c r="K97" s="23">
        <v>-1502.6734079800299</v>
      </c>
      <c r="L97" s="23">
        <v>-10.825874848203966</v>
      </c>
      <c r="M97" s="23">
        <v>-8766.1371217655251</v>
      </c>
      <c r="N97" s="73"/>
      <c r="O97" s="23">
        <v>2024</v>
      </c>
      <c r="P97" s="23">
        <v>5973.3017131101806</v>
      </c>
      <c r="Q97" s="23">
        <v>1187.3911946502049</v>
      </c>
      <c r="R97" s="23">
        <v>-231.41664557704098</v>
      </c>
      <c r="S97" s="23">
        <v>-61.183644767843361</v>
      </c>
      <c r="T97" s="23">
        <v>-10415.973122446216</v>
      </c>
      <c r="U97" s="65"/>
      <c r="V97" s="23">
        <v>2024</v>
      </c>
      <c r="W97" s="23">
        <v>-20870.143412835198</v>
      </c>
      <c r="X97" s="23">
        <v>-14464.273341419408</v>
      </c>
      <c r="Y97" s="23">
        <v>-5346.9820207963639</v>
      </c>
      <c r="Z97" s="23">
        <v>-138.14025510712236</v>
      </c>
      <c r="AA97" s="23">
        <v>-10922.751951494953</v>
      </c>
      <c r="AB97" s="65"/>
      <c r="AC97" s="23">
        <v>2024</v>
      </c>
      <c r="AD97" s="141">
        <v>878.77326624561101</v>
      </c>
      <c r="AE97" s="141">
        <v>-3390.0001292712986</v>
      </c>
      <c r="AF97" s="141">
        <v>4854.3405316162971</v>
      </c>
      <c r="AG97" s="141">
        <v>-8.7883534056745702</v>
      </c>
      <c r="AH97" s="141">
        <v>-698.3647261778824</v>
      </c>
      <c r="AI97" s="65"/>
      <c r="AJ97" s="82">
        <v>2024</v>
      </c>
      <c r="AK97" s="91">
        <f t="shared" si="6"/>
        <v>-5860.8464096279349</v>
      </c>
      <c r="AL97" s="91">
        <f t="shared" si="7"/>
        <v>-4151.0790304946713</v>
      </c>
      <c r="AM97" s="91">
        <f t="shared" si="8"/>
        <v>-859.83822430466898</v>
      </c>
      <c r="AN97" s="91">
        <f t="shared" si="9"/>
        <v>-13.002730636937486</v>
      </c>
      <c r="AO97" s="91">
        <f t="shared" si="10"/>
        <v>-8173.6495729938033</v>
      </c>
      <c r="AP97" s="81"/>
      <c r="AQ97" s="82">
        <v>2024</v>
      </c>
      <c r="AR97" s="79">
        <f t="shared" si="14"/>
        <v>-9477.5460832153913</v>
      </c>
      <c r="AS97" s="79">
        <f t="shared" si="11"/>
        <v>-5527.5666089218576</v>
      </c>
      <c r="AT97" s="79">
        <f t="shared" si="11"/>
        <v>-1502.6734079800299</v>
      </c>
      <c r="AU97" s="79">
        <f t="shared" si="11"/>
        <v>-10.825874848203966</v>
      </c>
      <c r="AV97" s="79">
        <f t="shared" si="11"/>
        <v>-8766.1371217655251</v>
      </c>
      <c r="AW97" s="90"/>
      <c r="AX97" s="82">
        <v>2024</v>
      </c>
      <c r="AY97" s="91">
        <f t="shared" si="17"/>
        <v>5973.3017131101806</v>
      </c>
      <c r="AZ97" s="91">
        <f t="shared" si="18"/>
        <v>1187.3911946502049</v>
      </c>
      <c r="BA97" s="91">
        <f t="shared" si="19"/>
        <v>-231.41664557704098</v>
      </c>
      <c r="BB97" s="91">
        <f t="shared" si="20"/>
        <v>-61.183644767843361</v>
      </c>
      <c r="BC97" s="91">
        <f t="shared" si="21"/>
        <v>-10415.973122446216</v>
      </c>
      <c r="BD97" s="81"/>
      <c r="BE97" s="82">
        <v>2024</v>
      </c>
      <c r="BF97" s="79">
        <f t="shared" si="15"/>
        <v>-20870.143412835198</v>
      </c>
      <c r="BG97" s="79">
        <f t="shared" si="12"/>
        <v>-14464.273341419408</v>
      </c>
      <c r="BH97" s="79">
        <f t="shared" si="12"/>
        <v>-5346.9820207963639</v>
      </c>
      <c r="BI97" s="79">
        <f t="shared" si="12"/>
        <v>-138.14025510712236</v>
      </c>
      <c r="BJ97" s="79">
        <f t="shared" si="12"/>
        <v>-10922.751951494953</v>
      </c>
      <c r="BK97" s="81"/>
      <c r="BL97" s="82">
        <v>2024</v>
      </c>
      <c r="BM97" s="79">
        <f t="shared" si="16"/>
        <v>878.77326624561101</v>
      </c>
      <c r="BN97" s="79">
        <f t="shared" si="13"/>
        <v>-3390.0001292712986</v>
      </c>
      <c r="BO97" s="79">
        <f t="shared" si="13"/>
        <v>4854.3405316162971</v>
      </c>
      <c r="BP97" s="79">
        <f t="shared" si="13"/>
        <v>-8.7883534056745702</v>
      </c>
      <c r="BQ97" s="79">
        <f t="shared" si="13"/>
        <v>-698.3647261778824</v>
      </c>
      <c r="BR97" s="90"/>
    </row>
    <row r="98" spans="1:70" x14ac:dyDescent="0.25">
      <c r="A98" s="23">
        <v>2025</v>
      </c>
      <c r="B98" s="74">
        <v>-2850.6204806501046</v>
      </c>
      <c r="C98" s="74">
        <v>-3463.3013941040263</v>
      </c>
      <c r="D98" s="74">
        <v>-1347.8973418610476</v>
      </c>
      <c r="E98" s="74">
        <v>3.4253731583085028</v>
      </c>
      <c r="F98" s="74">
        <v>-2505.7871047366061</v>
      </c>
      <c r="G98" s="65"/>
      <c r="H98" s="23">
        <v>2025</v>
      </c>
      <c r="I98" s="23">
        <v>130.97926754644141</v>
      </c>
      <c r="J98" s="23">
        <v>-743.31647247518413</v>
      </c>
      <c r="K98" s="23">
        <v>-541.2514967660245</v>
      </c>
      <c r="L98" s="23">
        <v>7.0568499750297633</v>
      </c>
      <c r="M98" s="23">
        <v>-2721.0910516686272</v>
      </c>
      <c r="N98" s="73"/>
      <c r="O98" s="23">
        <v>2025</v>
      </c>
      <c r="P98" s="23">
        <v>7670.3167941010324</v>
      </c>
      <c r="Q98" s="23">
        <v>2827.1909639216028</v>
      </c>
      <c r="R98" s="23">
        <v>183.08605315785644</v>
      </c>
      <c r="S98" s="23">
        <v>-2.4064759683242301</v>
      </c>
      <c r="T98" s="23">
        <v>-5121.6268125664792</v>
      </c>
      <c r="U98" s="65"/>
      <c r="V98" s="23">
        <v>2025</v>
      </c>
      <c r="W98" s="23">
        <v>-8851.5422575243283</v>
      </c>
      <c r="X98" s="23">
        <v>-1305.62231650576</v>
      </c>
      <c r="Y98" s="23">
        <v>-4232.8077849819092</v>
      </c>
      <c r="Z98" s="23">
        <v>-225.17575016414776</v>
      </c>
      <c r="AA98" s="23">
        <v>-6032.9913619271247</v>
      </c>
      <c r="AB98" s="65"/>
      <c r="AC98" s="23">
        <v>2025</v>
      </c>
      <c r="AD98" s="140">
        <v>2612.0113243940286</v>
      </c>
      <c r="AE98" s="140">
        <v>-2065.1963757416233</v>
      </c>
      <c r="AF98" s="140">
        <v>6937.9098969684856</v>
      </c>
      <c r="AG98" s="140">
        <v>-66.295690505896346</v>
      </c>
      <c r="AH98" s="140">
        <v>3954.7080090391682</v>
      </c>
      <c r="AI98" s="65"/>
      <c r="AJ98" s="82">
        <v>2025</v>
      </c>
      <c r="AK98" s="91">
        <f t="shared" si="6"/>
        <v>-2850.6204806501046</v>
      </c>
      <c r="AL98" s="91">
        <f t="shared" si="7"/>
        <v>-3463.3013941040263</v>
      </c>
      <c r="AM98" s="91">
        <f t="shared" si="8"/>
        <v>-1347.8973418610476</v>
      </c>
      <c r="AN98" s="91">
        <f t="shared" si="9"/>
        <v>3.4253731583085028</v>
      </c>
      <c r="AO98" s="91">
        <f t="shared" si="10"/>
        <v>-2505.7871047366061</v>
      </c>
      <c r="AP98" s="81"/>
      <c r="AQ98" s="82">
        <v>2025</v>
      </c>
      <c r="AR98" s="79">
        <f t="shared" si="14"/>
        <v>130.97926754644141</v>
      </c>
      <c r="AS98" s="79">
        <f t="shared" si="11"/>
        <v>-743.31647247518413</v>
      </c>
      <c r="AT98" s="79">
        <f t="shared" si="11"/>
        <v>-541.2514967660245</v>
      </c>
      <c r="AU98" s="79">
        <f t="shared" si="11"/>
        <v>7.0568499750297633</v>
      </c>
      <c r="AV98" s="79">
        <f t="shared" si="11"/>
        <v>-2721.0910516686272</v>
      </c>
      <c r="AW98" s="90"/>
      <c r="AX98" s="82">
        <v>2025</v>
      </c>
      <c r="AY98" s="91">
        <f t="shared" si="17"/>
        <v>7670.3167941010324</v>
      </c>
      <c r="AZ98" s="91">
        <f t="shared" si="18"/>
        <v>2827.1909639216028</v>
      </c>
      <c r="BA98" s="91">
        <f t="shared" si="19"/>
        <v>183.08605315785644</v>
      </c>
      <c r="BB98" s="91">
        <f t="shared" si="20"/>
        <v>-2.4064759683242301</v>
      </c>
      <c r="BC98" s="91">
        <f t="shared" si="21"/>
        <v>-5121.6268125664792</v>
      </c>
      <c r="BD98" s="81"/>
      <c r="BE98" s="82">
        <v>2025</v>
      </c>
      <c r="BF98" s="79">
        <f t="shared" si="15"/>
        <v>-8851.5422575243283</v>
      </c>
      <c r="BG98" s="79">
        <f t="shared" si="12"/>
        <v>-1305.62231650576</v>
      </c>
      <c r="BH98" s="79">
        <f t="shared" si="12"/>
        <v>-4232.8077849819092</v>
      </c>
      <c r="BI98" s="79">
        <f t="shared" si="12"/>
        <v>-225.17575016414776</v>
      </c>
      <c r="BJ98" s="79">
        <f t="shared" si="12"/>
        <v>-6032.9913619271247</v>
      </c>
      <c r="BK98" s="81"/>
      <c r="BL98" s="82">
        <v>2025</v>
      </c>
      <c r="BM98" s="79">
        <f t="shared" si="16"/>
        <v>2612.0113243940286</v>
      </c>
      <c r="BN98" s="79">
        <f t="shared" si="13"/>
        <v>-2065.1963757416233</v>
      </c>
      <c r="BO98" s="79">
        <f t="shared" si="13"/>
        <v>6937.9098969684856</v>
      </c>
      <c r="BP98" s="79">
        <f t="shared" si="13"/>
        <v>-66.295690505896346</v>
      </c>
      <c r="BQ98" s="79">
        <f t="shared" si="13"/>
        <v>3954.7080090391682</v>
      </c>
      <c r="BR98" s="90"/>
    </row>
    <row r="99" spans="1:70" x14ac:dyDescent="0.25">
      <c r="A99" s="23">
        <v>2026</v>
      </c>
      <c r="B99" s="75">
        <v>-3362.9945719474927</v>
      </c>
      <c r="C99" s="75">
        <v>-1674.2662503768224</v>
      </c>
      <c r="D99" s="75">
        <v>-1245.7293223082888</v>
      </c>
      <c r="E99" s="75">
        <v>12.555370815585775</v>
      </c>
      <c r="F99" s="75">
        <v>-1552.451180192118</v>
      </c>
      <c r="G99" s="65"/>
      <c r="H99" s="23">
        <v>2026</v>
      </c>
      <c r="I99" s="23">
        <v>-3447.4160051797517</v>
      </c>
      <c r="J99" s="23">
        <v>-1564.8810834214091</v>
      </c>
      <c r="K99" s="23">
        <v>-1730.49903742897</v>
      </c>
      <c r="L99" s="23">
        <v>-2.5003517491059029</v>
      </c>
      <c r="M99" s="23">
        <v>-1761.0656874826527</v>
      </c>
      <c r="N99" s="73"/>
      <c r="O99" s="23">
        <v>2026</v>
      </c>
      <c r="P99" s="23">
        <v>6020.3099947265582</v>
      </c>
      <c r="Q99" s="23">
        <v>2043.0188579724636</v>
      </c>
      <c r="R99" s="23">
        <v>-43.484315580299153</v>
      </c>
      <c r="S99" s="23">
        <v>4.6063391874195077</v>
      </c>
      <c r="T99" s="23">
        <v>-3854.8329732362181</v>
      </c>
      <c r="U99" s="65"/>
      <c r="V99" s="23">
        <v>2026</v>
      </c>
      <c r="W99" s="23">
        <v>-5463.5155225787312</v>
      </c>
      <c r="X99" s="23">
        <v>-1296.9213817901909</v>
      </c>
      <c r="Y99" s="23">
        <v>-10417.475193546707</v>
      </c>
      <c r="Z99" s="23">
        <v>-6404.1156336577696</v>
      </c>
      <c r="AA99" s="23">
        <v>-1195.4892517981352</v>
      </c>
      <c r="AB99" s="65"/>
      <c r="AC99" s="23">
        <v>2026</v>
      </c>
      <c r="AD99" s="141">
        <v>-71.023468505358323</v>
      </c>
      <c r="AE99" s="141">
        <v>-554.41173027595505</v>
      </c>
      <c r="AF99" s="141">
        <v>10462.27700369028</v>
      </c>
      <c r="AG99" s="141">
        <v>-36.938045255737961</v>
      </c>
      <c r="AH99" s="141">
        <v>7298.5318394422648</v>
      </c>
      <c r="AI99" s="65"/>
      <c r="AJ99" s="82">
        <v>2026</v>
      </c>
      <c r="AK99" s="91">
        <f t="shared" si="6"/>
        <v>-3362.9945719474927</v>
      </c>
      <c r="AL99" s="91">
        <f t="shared" si="7"/>
        <v>-1674.2662503768224</v>
      </c>
      <c r="AM99" s="91">
        <f t="shared" si="8"/>
        <v>-1245.7293223082888</v>
      </c>
      <c r="AN99" s="91">
        <f t="shared" si="9"/>
        <v>12.555370815585775</v>
      </c>
      <c r="AO99" s="91">
        <f t="shared" si="10"/>
        <v>-1552.451180192118</v>
      </c>
      <c r="AP99" s="81"/>
      <c r="AQ99" s="82">
        <v>2026</v>
      </c>
      <c r="AR99" s="79">
        <f t="shared" si="14"/>
        <v>-3447.4160051797517</v>
      </c>
      <c r="AS99" s="79">
        <f t="shared" si="11"/>
        <v>-1564.8810834214091</v>
      </c>
      <c r="AT99" s="79">
        <f t="shared" si="11"/>
        <v>-1730.49903742897</v>
      </c>
      <c r="AU99" s="79">
        <f t="shared" si="11"/>
        <v>-2.5003517491059029</v>
      </c>
      <c r="AV99" s="79">
        <f t="shared" si="11"/>
        <v>-1761.0656874826527</v>
      </c>
      <c r="AW99" s="90"/>
      <c r="AX99" s="82">
        <v>2026</v>
      </c>
      <c r="AY99" s="91">
        <f t="shared" si="17"/>
        <v>6020.3099947265582</v>
      </c>
      <c r="AZ99" s="91">
        <f t="shared" si="18"/>
        <v>2043.0188579724636</v>
      </c>
      <c r="BA99" s="91">
        <f t="shared" si="19"/>
        <v>-43.484315580299153</v>
      </c>
      <c r="BB99" s="91">
        <f t="shared" si="20"/>
        <v>4.6063391874195077</v>
      </c>
      <c r="BC99" s="91">
        <f t="shared" si="21"/>
        <v>-3854.8329732362181</v>
      </c>
      <c r="BD99" s="81"/>
      <c r="BE99" s="82">
        <v>2026</v>
      </c>
      <c r="BF99" s="79">
        <f t="shared" si="15"/>
        <v>-5463.5155225787312</v>
      </c>
      <c r="BG99" s="79">
        <f t="shared" si="12"/>
        <v>-1296.9213817901909</v>
      </c>
      <c r="BH99" s="79">
        <f t="shared" si="12"/>
        <v>-10417.475193546707</v>
      </c>
      <c r="BI99" s="79">
        <f t="shared" si="12"/>
        <v>-6404.1156336577696</v>
      </c>
      <c r="BJ99" s="79">
        <f t="shared" si="12"/>
        <v>-1195.4892517981352</v>
      </c>
      <c r="BK99" s="81"/>
      <c r="BL99" s="82">
        <v>2026</v>
      </c>
      <c r="BM99" s="79">
        <f t="shared" si="16"/>
        <v>-71.023468505358323</v>
      </c>
      <c r="BN99" s="79">
        <f t="shared" si="13"/>
        <v>-554.41173027595505</v>
      </c>
      <c r="BO99" s="79">
        <f t="shared" si="13"/>
        <v>10462.27700369028</v>
      </c>
      <c r="BP99" s="79">
        <f t="shared" si="13"/>
        <v>-36.938045255737961</v>
      </c>
      <c r="BQ99" s="79">
        <f t="shared" si="13"/>
        <v>7298.5318394422648</v>
      </c>
      <c r="BR99" s="90"/>
    </row>
    <row r="100" spans="1:70" x14ac:dyDescent="0.25">
      <c r="A100" s="23">
        <v>2027</v>
      </c>
      <c r="B100" s="74">
        <v>-2390.2197317830287</v>
      </c>
      <c r="C100" s="74">
        <v>428.60540056484751</v>
      </c>
      <c r="D100" s="74">
        <v>46.119603163118882</v>
      </c>
      <c r="E100" s="74">
        <v>-0.6754657990677515</v>
      </c>
      <c r="F100" s="74">
        <v>-2024.7231874943245</v>
      </c>
      <c r="G100" s="65"/>
      <c r="H100" s="23">
        <v>2027</v>
      </c>
      <c r="I100" s="23">
        <v>814.70977514144033</v>
      </c>
      <c r="J100" s="23">
        <v>1148.1519024970476</v>
      </c>
      <c r="K100" s="23">
        <v>-277.23569865308673</v>
      </c>
      <c r="L100" s="23">
        <v>2.0110095899581211</v>
      </c>
      <c r="M100" s="23">
        <v>-2739.5120675583021</v>
      </c>
      <c r="N100" s="73"/>
      <c r="O100" s="23">
        <v>2027</v>
      </c>
      <c r="P100" s="23">
        <v>7192.6652042061323</v>
      </c>
      <c r="Q100" s="23">
        <v>2398.874672055128</v>
      </c>
      <c r="R100" s="23">
        <v>177.65903654239082</v>
      </c>
      <c r="S100" s="23">
        <v>21.479240795197256</v>
      </c>
      <c r="T100" s="23">
        <v>-4545.9538725572056</v>
      </c>
      <c r="U100" s="65"/>
      <c r="V100" s="23">
        <v>2027</v>
      </c>
      <c r="W100" s="23">
        <v>-4013.5100792830344</v>
      </c>
      <c r="X100" s="23">
        <v>-4955.6921058399603</v>
      </c>
      <c r="Y100" s="23">
        <v>-5775.6107011625281</v>
      </c>
      <c r="Z100" s="23">
        <v>0.19595068817579886</v>
      </c>
      <c r="AA100" s="23">
        <v>-4120.6835958523443</v>
      </c>
      <c r="AB100" s="65"/>
      <c r="AC100" s="23">
        <v>2027</v>
      </c>
      <c r="AD100" s="140">
        <v>1498.5873343697749</v>
      </c>
      <c r="AE100" s="140">
        <v>688.285852935398</v>
      </c>
      <c r="AF100" s="140">
        <v>10053.389508560998</v>
      </c>
      <c r="AG100" s="140">
        <v>-25.598206386690435</v>
      </c>
      <c r="AH100" s="140">
        <v>3961.917210699874</v>
      </c>
      <c r="AI100" s="65"/>
      <c r="AJ100" s="82">
        <v>2027</v>
      </c>
      <c r="AK100" s="91">
        <f t="shared" si="6"/>
        <v>-2390.2197317830287</v>
      </c>
      <c r="AL100" s="91">
        <f t="shared" si="7"/>
        <v>428.60540056484751</v>
      </c>
      <c r="AM100" s="91">
        <f t="shared" si="8"/>
        <v>46.119603163118882</v>
      </c>
      <c r="AN100" s="91">
        <f t="shared" si="9"/>
        <v>-0.6754657990677515</v>
      </c>
      <c r="AO100" s="91">
        <f t="shared" si="10"/>
        <v>-2024.7231874943245</v>
      </c>
      <c r="AP100" s="81"/>
      <c r="AQ100" s="82">
        <v>2027</v>
      </c>
      <c r="AR100" s="79">
        <f t="shared" si="14"/>
        <v>814.70977514144033</v>
      </c>
      <c r="AS100" s="79">
        <f t="shared" si="11"/>
        <v>1148.1519024970476</v>
      </c>
      <c r="AT100" s="79">
        <f t="shared" si="11"/>
        <v>-277.23569865308673</v>
      </c>
      <c r="AU100" s="79">
        <f t="shared" si="11"/>
        <v>2.0110095899581211</v>
      </c>
      <c r="AV100" s="79">
        <f t="shared" si="11"/>
        <v>-2739.5120675583021</v>
      </c>
      <c r="AW100" s="90"/>
      <c r="AX100" s="82">
        <v>2027</v>
      </c>
      <c r="AY100" s="91">
        <f t="shared" si="17"/>
        <v>7192.6652042061323</v>
      </c>
      <c r="AZ100" s="91">
        <f t="shared" si="18"/>
        <v>2398.874672055128</v>
      </c>
      <c r="BA100" s="91">
        <f t="shared" si="19"/>
        <v>177.65903654239082</v>
      </c>
      <c r="BB100" s="91">
        <f t="shared" si="20"/>
        <v>21.479240795197256</v>
      </c>
      <c r="BC100" s="91">
        <f t="shared" si="21"/>
        <v>-4545.9538725572056</v>
      </c>
      <c r="BD100" s="81"/>
      <c r="BE100" s="82">
        <v>2027</v>
      </c>
      <c r="BF100" s="79">
        <f t="shared" si="15"/>
        <v>-4013.5100792830344</v>
      </c>
      <c r="BG100" s="79">
        <f t="shared" si="12"/>
        <v>-4955.6921058399603</v>
      </c>
      <c r="BH100" s="79">
        <f t="shared" si="12"/>
        <v>-5775.6107011625281</v>
      </c>
      <c r="BI100" s="79">
        <f t="shared" si="12"/>
        <v>0.19595068817579886</v>
      </c>
      <c r="BJ100" s="79">
        <f t="shared" si="12"/>
        <v>-4120.6835958523443</v>
      </c>
      <c r="BK100" s="81"/>
      <c r="BL100" s="82">
        <v>2027</v>
      </c>
      <c r="BM100" s="79">
        <f t="shared" si="16"/>
        <v>1498.5873343697749</v>
      </c>
      <c r="BN100" s="101">
        <f>AE100</f>
        <v>688.285852935398</v>
      </c>
      <c r="BO100" s="79">
        <f t="shared" si="13"/>
        <v>10053.389508560998</v>
      </c>
      <c r="BP100" s="79">
        <f t="shared" si="13"/>
        <v>-25.598206386690435</v>
      </c>
      <c r="BQ100" s="79">
        <f t="shared" si="13"/>
        <v>3961.917210699874</v>
      </c>
      <c r="BR100" s="90"/>
    </row>
    <row r="101" spans="1:70" x14ac:dyDescent="0.25">
      <c r="A101" s="23">
        <v>2028</v>
      </c>
      <c r="B101" s="75">
        <v>6190.4682562879752</v>
      </c>
      <c r="C101" s="75">
        <v>3936.1983091158327</v>
      </c>
      <c r="D101" s="75">
        <v>-134.7938229008214</v>
      </c>
      <c r="E101" s="75">
        <v>5.9780332380250911</v>
      </c>
      <c r="F101" s="75">
        <v>-2703.7239546979545</v>
      </c>
      <c r="G101" s="65"/>
      <c r="H101" s="23">
        <v>2028</v>
      </c>
      <c r="I101" s="23">
        <v>10328.942062069196</v>
      </c>
      <c r="J101" s="23">
        <v>4352.2196273151785</v>
      </c>
      <c r="K101" s="23">
        <v>12.481237963933381</v>
      </c>
      <c r="L101" s="23">
        <v>2.8046742053484195</v>
      </c>
      <c r="M101" s="23">
        <v>-3177.2030954544316</v>
      </c>
      <c r="N101" s="73"/>
      <c r="O101" s="23">
        <v>2028</v>
      </c>
      <c r="P101" s="23">
        <v>11954.25283254229</v>
      </c>
      <c r="Q101" s="23">
        <v>3698.2575184111483</v>
      </c>
      <c r="R101" s="23">
        <v>291.26050855402718</v>
      </c>
      <c r="S101" s="23">
        <v>56.575204718123132</v>
      </c>
      <c r="T101" s="23">
        <v>-4614.5178085907246</v>
      </c>
      <c r="U101" s="65"/>
      <c r="V101" s="23">
        <v>2028</v>
      </c>
      <c r="W101" s="23">
        <v>14066.405877970625</v>
      </c>
      <c r="X101" s="23">
        <v>4684.3362516618799</v>
      </c>
      <c r="Y101" s="23">
        <v>-2626.0186705427477</v>
      </c>
      <c r="Z101" s="23">
        <v>14723.902874715204</v>
      </c>
      <c r="AA101" s="23">
        <v>10475.021030936507</v>
      </c>
      <c r="AB101" s="65"/>
      <c r="AC101" s="23">
        <v>2028</v>
      </c>
      <c r="AD101" s="141">
        <v>11219.186896147672</v>
      </c>
      <c r="AE101" s="141">
        <v>2593.5129940700717</v>
      </c>
      <c r="AF101" s="141">
        <v>9362.7615763389913</v>
      </c>
      <c r="AG101" s="141">
        <v>-18.703759561678453</v>
      </c>
      <c r="AH101" s="141">
        <v>4490.927325489698</v>
      </c>
      <c r="AI101" s="65"/>
      <c r="AJ101" s="82">
        <v>2028</v>
      </c>
      <c r="AK101" s="91">
        <f t="shared" si="6"/>
        <v>6190.4682562879752</v>
      </c>
      <c r="AL101" s="91">
        <f t="shared" si="7"/>
        <v>3936.1983091158327</v>
      </c>
      <c r="AM101" s="91">
        <f t="shared" si="8"/>
        <v>-134.7938229008214</v>
      </c>
      <c r="AN101" s="91">
        <f t="shared" si="9"/>
        <v>5.9780332380250911</v>
      </c>
      <c r="AO101" s="91">
        <f t="shared" si="10"/>
        <v>-2703.7239546979545</v>
      </c>
      <c r="AP101" s="81"/>
      <c r="AQ101" s="82">
        <v>2028</v>
      </c>
      <c r="AR101" s="79">
        <f t="shared" si="14"/>
        <v>10328.942062069196</v>
      </c>
      <c r="AS101" s="79">
        <f t="shared" si="11"/>
        <v>4352.2196273151785</v>
      </c>
      <c r="AT101" s="79">
        <f t="shared" si="11"/>
        <v>12.481237963933381</v>
      </c>
      <c r="AU101" s="79">
        <f t="shared" si="11"/>
        <v>2.8046742053484195</v>
      </c>
      <c r="AV101" s="79">
        <f t="shared" si="11"/>
        <v>-3177.2030954544316</v>
      </c>
      <c r="AW101" s="90"/>
      <c r="AX101" s="82">
        <v>2028</v>
      </c>
      <c r="AY101" s="91">
        <f t="shared" si="17"/>
        <v>11954.25283254229</v>
      </c>
      <c r="AZ101" s="91">
        <f t="shared" si="18"/>
        <v>3698.2575184111483</v>
      </c>
      <c r="BA101" s="91">
        <f t="shared" si="19"/>
        <v>291.26050855402718</v>
      </c>
      <c r="BB101" s="91">
        <f t="shared" si="20"/>
        <v>56.575204718123132</v>
      </c>
      <c r="BC101" s="91">
        <f t="shared" si="21"/>
        <v>-4614.5178085907246</v>
      </c>
      <c r="BD101" s="81"/>
      <c r="BE101" s="82">
        <v>2028</v>
      </c>
      <c r="BF101" s="79">
        <f t="shared" si="15"/>
        <v>14066.405877970625</v>
      </c>
      <c r="BG101" s="79">
        <f t="shared" si="12"/>
        <v>4684.3362516618799</v>
      </c>
      <c r="BH101" s="79">
        <f t="shared" si="12"/>
        <v>-2626.0186705427477</v>
      </c>
      <c r="BI101" s="79">
        <f t="shared" si="12"/>
        <v>14723.902874715204</v>
      </c>
      <c r="BJ101" s="79">
        <f t="shared" si="12"/>
        <v>10475.021030936507</v>
      </c>
      <c r="BK101" s="81"/>
      <c r="BL101" s="82">
        <v>2028</v>
      </c>
      <c r="BM101" s="79">
        <f t="shared" si="16"/>
        <v>11219.186896147672</v>
      </c>
      <c r="BN101" s="79">
        <f t="shared" si="13"/>
        <v>2593.5129940700717</v>
      </c>
      <c r="BO101" s="79">
        <f t="shared" si="13"/>
        <v>9362.7615763389913</v>
      </c>
      <c r="BP101" s="79">
        <f t="shared" si="13"/>
        <v>-18.703759561678453</v>
      </c>
      <c r="BQ101" s="79">
        <f t="shared" si="13"/>
        <v>4490.927325489698</v>
      </c>
      <c r="BR101" s="90"/>
    </row>
    <row r="102" spans="1:70" x14ac:dyDescent="0.25">
      <c r="A102" s="23">
        <v>2029</v>
      </c>
      <c r="B102" s="74">
        <v>7061.8148479799274</v>
      </c>
      <c r="C102" s="74">
        <v>4464.2349257834721</v>
      </c>
      <c r="D102" s="74">
        <v>-429.05842419277178</v>
      </c>
      <c r="E102" s="74">
        <v>0.70237531277234666</v>
      </c>
      <c r="F102" s="74">
        <v>-974.67656063981121</v>
      </c>
      <c r="G102" s="65"/>
      <c r="H102" s="23">
        <v>2029</v>
      </c>
      <c r="I102" s="23">
        <v>12509.423039356014</v>
      </c>
      <c r="J102" s="23">
        <v>3797.2175147673115</v>
      </c>
      <c r="K102" s="23">
        <v>301.08787464350462</v>
      </c>
      <c r="L102" s="23">
        <v>5.8634889102977468</v>
      </c>
      <c r="M102" s="23">
        <v>-1906.8436738612363</v>
      </c>
      <c r="N102" s="73"/>
      <c r="O102" s="23">
        <v>2029</v>
      </c>
      <c r="P102" s="23">
        <v>10256.646678425604</v>
      </c>
      <c r="Q102" s="23">
        <v>4776.073020559852</v>
      </c>
      <c r="R102" s="23">
        <v>127.19858956694043</v>
      </c>
      <c r="S102" s="23">
        <v>266.47288401114929</v>
      </c>
      <c r="T102" s="23">
        <v>-3708.0852648292203</v>
      </c>
      <c r="U102" s="65"/>
      <c r="V102" s="23">
        <v>2029</v>
      </c>
      <c r="W102" s="23">
        <v>14033.338296626695</v>
      </c>
      <c r="X102" s="23">
        <v>5425.7913904823363</v>
      </c>
      <c r="Y102" s="23">
        <v>-5029.5941326534958</v>
      </c>
      <c r="Z102" s="23">
        <v>4434.138047380824</v>
      </c>
      <c r="AA102" s="23">
        <v>11831.413541203074</v>
      </c>
      <c r="AB102" s="65"/>
      <c r="AC102" s="23">
        <v>2029</v>
      </c>
      <c r="AD102" s="140">
        <v>18432.005394539563</v>
      </c>
      <c r="AE102" s="140">
        <v>2323.6439175438136</v>
      </c>
      <c r="AF102" s="140">
        <v>8321.3921173176786</v>
      </c>
      <c r="AG102" s="140">
        <v>-24.910887773628929</v>
      </c>
      <c r="AH102" s="140">
        <v>5575.5193036032142</v>
      </c>
      <c r="AI102" s="65"/>
      <c r="AJ102" s="82">
        <v>2029</v>
      </c>
      <c r="AK102" s="91">
        <f t="shared" si="6"/>
        <v>7061.8148479799274</v>
      </c>
      <c r="AL102" s="91">
        <f t="shared" si="7"/>
        <v>4464.2349257834721</v>
      </c>
      <c r="AM102" s="91">
        <f t="shared" si="8"/>
        <v>-429.05842419277178</v>
      </c>
      <c r="AN102" s="91">
        <f t="shared" si="9"/>
        <v>0.70237531277234666</v>
      </c>
      <c r="AO102" s="91">
        <f t="shared" si="10"/>
        <v>-974.67656063981121</v>
      </c>
      <c r="AP102" s="81"/>
      <c r="AQ102" s="82">
        <v>2029</v>
      </c>
      <c r="AR102" s="79">
        <f t="shared" si="14"/>
        <v>12509.423039356014</v>
      </c>
      <c r="AS102" s="79">
        <f t="shared" si="11"/>
        <v>3797.2175147673115</v>
      </c>
      <c r="AT102" s="79">
        <f t="shared" si="11"/>
        <v>301.08787464350462</v>
      </c>
      <c r="AU102" s="79">
        <f t="shared" si="11"/>
        <v>5.8634889102977468</v>
      </c>
      <c r="AV102" s="79">
        <f t="shared" si="11"/>
        <v>-1906.8436738612363</v>
      </c>
      <c r="AW102" s="90"/>
      <c r="AX102" s="82">
        <v>2029</v>
      </c>
      <c r="AY102" s="91">
        <f t="shared" si="17"/>
        <v>10256.646678425604</v>
      </c>
      <c r="AZ102" s="91">
        <f t="shared" si="18"/>
        <v>4776.073020559852</v>
      </c>
      <c r="BA102" s="91">
        <f t="shared" si="19"/>
        <v>127.19858956694043</v>
      </c>
      <c r="BB102" s="91">
        <f t="shared" si="20"/>
        <v>266.47288401114929</v>
      </c>
      <c r="BC102" s="91">
        <f t="shared" si="21"/>
        <v>-3708.0852648292203</v>
      </c>
      <c r="BD102" s="81"/>
      <c r="BE102" s="82">
        <v>2029</v>
      </c>
      <c r="BF102" s="79">
        <f t="shared" si="15"/>
        <v>14033.338296626695</v>
      </c>
      <c r="BG102" s="79">
        <f t="shared" si="12"/>
        <v>5425.7913904823363</v>
      </c>
      <c r="BH102" s="79">
        <f t="shared" si="12"/>
        <v>-5029.5941326534958</v>
      </c>
      <c r="BI102" s="79">
        <f t="shared" si="12"/>
        <v>4434.138047380824</v>
      </c>
      <c r="BJ102" s="79">
        <f t="shared" si="12"/>
        <v>11831.413541203074</v>
      </c>
      <c r="BK102" s="81"/>
      <c r="BL102" s="82">
        <v>2029</v>
      </c>
      <c r="BM102" s="79">
        <f t="shared" si="16"/>
        <v>18432.005394539563</v>
      </c>
      <c r="BN102" s="79">
        <f t="shared" si="13"/>
        <v>2323.6439175438136</v>
      </c>
      <c r="BO102" s="79">
        <f t="shared" si="13"/>
        <v>8321.3921173176786</v>
      </c>
      <c r="BP102" s="79">
        <f t="shared" si="13"/>
        <v>-24.910887773628929</v>
      </c>
      <c r="BQ102" s="79">
        <f t="shared" si="13"/>
        <v>5575.5193036032142</v>
      </c>
      <c r="BR102" s="90"/>
    </row>
    <row r="103" spans="1:70" x14ac:dyDescent="0.25">
      <c r="A103" s="23">
        <v>2030</v>
      </c>
      <c r="B103" s="75">
        <v>9885.0153632545844</v>
      </c>
      <c r="C103" s="75">
        <v>8905.8225901559927</v>
      </c>
      <c r="D103" s="75">
        <v>743.53916311247303</v>
      </c>
      <c r="E103" s="75">
        <v>16.934141161291336</v>
      </c>
      <c r="F103" s="75">
        <v>-2688.7963488474488</v>
      </c>
      <c r="G103" s="65"/>
      <c r="H103" s="23">
        <v>2030</v>
      </c>
      <c r="I103" s="23">
        <v>14169.519389214693</v>
      </c>
      <c r="J103" s="23">
        <v>8971.5455125488807</v>
      </c>
      <c r="K103" s="23">
        <v>1011.8731899327977</v>
      </c>
      <c r="L103" s="23">
        <v>10.530647873449198</v>
      </c>
      <c r="M103" s="23">
        <v>-2376.4499547829037</v>
      </c>
      <c r="N103" s="73"/>
      <c r="O103" s="23">
        <v>2030</v>
      </c>
      <c r="P103" s="23">
        <v>11689.971899588825</v>
      </c>
      <c r="Q103" s="23">
        <v>4580.9915286448086</v>
      </c>
      <c r="R103" s="23">
        <v>606.39181319182535</v>
      </c>
      <c r="S103" s="23">
        <v>705.12130450775294</v>
      </c>
      <c r="T103" s="23">
        <v>-3666.3954001673847</v>
      </c>
      <c r="U103" s="65"/>
      <c r="V103" s="23">
        <v>2030</v>
      </c>
      <c r="W103" s="23">
        <v>27226.722669686191</v>
      </c>
      <c r="X103" s="23">
        <v>4057.8057404013816</v>
      </c>
      <c r="Y103" s="23">
        <v>-7628.0757911598776</v>
      </c>
      <c r="Z103" s="23">
        <v>333.51551849483803</v>
      </c>
      <c r="AA103" s="23">
        <v>6180.7207535591442</v>
      </c>
      <c r="AB103" s="65"/>
      <c r="AC103" s="23">
        <v>2030</v>
      </c>
      <c r="AD103" s="141">
        <v>19244.613805331523</v>
      </c>
      <c r="AE103" s="141">
        <v>8043.0561771297362</v>
      </c>
      <c r="AF103" s="141">
        <v>7860.6095513938344</v>
      </c>
      <c r="AG103" s="141">
        <v>-56.125731072308554</v>
      </c>
      <c r="AH103" s="141">
        <v>1670.3514077844447</v>
      </c>
      <c r="AI103" s="65"/>
      <c r="AJ103" s="82">
        <v>2030</v>
      </c>
      <c r="AK103" s="91">
        <f t="shared" si="6"/>
        <v>9885.0153632545844</v>
      </c>
      <c r="AL103" s="91">
        <f t="shared" si="7"/>
        <v>8905.8225901559927</v>
      </c>
      <c r="AM103" s="91">
        <f t="shared" si="8"/>
        <v>743.53916311247303</v>
      </c>
      <c r="AN103" s="91">
        <f t="shared" si="9"/>
        <v>16.934141161291336</v>
      </c>
      <c r="AO103" s="91">
        <f t="shared" si="10"/>
        <v>-2688.7963488474488</v>
      </c>
      <c r="AP103" s="81"/>
      <c r="AQ103" s="82">
        <v>2030</v>
      </c>
      <c r="AR103" s="79">
        <f t="shared" si="14"/>
        <v>14169.519389214693</v>
      </c>
      <c r="AS103" s="79">
        <f t="shared" si="11"/>
        <v>8971.5455125488807</v>
      </c>
      <c r="AT103" s="79">
        <f t="shared" si="11"/>
        <v>1011.8731899327977</v>
      </c>
      <c r="AU103" s="79">
        <f t="shared" si="11"/>
        <v>10.530647873449198</v>
      </c>
      <c r="AV103" s="79">
        <f t="shared" si="11"/>
        <v>-2376.4499547829037</v>
      </c>
      <c r="AW103" s="90"/>
      <c r="AX103" s="82">
        <v>2030</v>
      </c>
      <c r="AY103" s="91">
        <f t="shared" si="17"/>
        <v>11689.971899588825</v>
      </c>
      <c r="AZ103" s="91">
        <f t="shared" si="18"/>
        <v>4580.9915286448086</v>
      </c>
      <c r="BA103" s="91">
        <f t="shared" si="19"/>
        <v>606.39181319182535</v>
      </c>
      <c r="BB103" s="91">
        <f t="shared" si="20"/>
        <v>705.12130450775294</v>
      </c>
      <c r="BC103" s="91">
        <f t="shared" si="21"/>
        <v>-3666.3954001673847</v>
      </c>
      <c r="BD103" s="81"/>
      <c r="BE103" s="82">
        <v>2030</v>
      </c>
      <c r="BF103" s="79">
        <f t="shared" si="15"/>
        <v>27226.722669686191</v>
      </c>
      <c r="BG103" s="79">
        <f t="shared" si="12"/>
        <v>4057.8057404013816</v>
      </c>
      <c r="BH103" s="79">
        <f t="shared" si="12"/>
        <v>-7628.0757911598776</v>
      </c>
      <c r="BI103" s="79">
        <f t="shared" si="12"/>
        <v>333.51551849483803</v>
      </c>
      <c r="BJ103" s="79">
        <f t="shared" si="12"/>
        <v>6180.7207535591442</v>
      </c>
      <c r="BK103" s="81"/>
      <c r="BL103" s="82">
        <v>2030</v>
      </c>
      <c r="BM103" s="79">
        <f t="shared" si="16"/>
        <v>19244.613805331523</v>
      </c>
      <c r="BN103" s="79">
        <f t="shared" si="13"/>
        <v>8043.0561771297362</v>
      </c>
      <c r="BO103" s="79">
        <f t="shared" si="13"/>
        <v>7860.6095513938344</v>
      </c>
      <c r="BP103" s="79">
        <f t="shared" si="13"/>
        <v>-56.125731072308554</v>
      </c>
      <c r="BQ103" s="79">
        <f t="shared" si="13"/>
        <v>1670.3514077844447</v>
      </c>
      <c r="BR103" s="90"/>
    </row>
    <row r="104" spans="1:70" x14ac:dyDescent="0.25">
      <c r="A104" s="23">
        <v>2031</v>
      </c>
      <c r="B104" s="74">
        <v>14341.43783288449</v>
      </c>
      <c r="C104" s="74">
        <v>8251.6215043808334</v>
      </c>
      <c r="D104" s="74">
        <v>-1113.1860137755721</v>
      </c>
      <c r="E104" s="74">
        <v>6.6729024910891894</v>
      </c>
      <c r="F104" s="74">
        <v>-1550.9821627486381</v>
      </c>
      <c r="G104" s="65"/>
      <c r="H104" s="23">
        <v>2031</v>
      </c>
      <c r="I104" s="23">
        <v>17958.713331304491</v>
      </c>
      <c r="J104" s="23">
        <v>7999.1374303495977</v>
      </c>
      <c r="K104" s="23">
        <v>811.08971213967743</v>
      </c>
      <c r="L104" s="23">
        <v>5.9782609529647743</v>
      </c>
      <c r="M104" s="23">
        <v>-2853.2160805966123</v>
      </c>
      <c r="N104" s="73"/>
      <c r="O104" s="23">
        <v>2031</v>
      </c>
      <c r="P104" s="23">
        <v>9773.3562940598931</v>
      </c>
      <c r="Q104" s="23">
        <v>4283.1413150075823</v>
      </c>
      <c r="R104" s="23">
        <v>314.57698658327718</v>
      </c>
      <c r="S104" s="23">
        <v>738.94083156270062</v>
      </c>
      <c r="T104" s="23">
        <v>-3024.9331805094844</v>
      </c>
      <c r="U104" s="65"/>
      <c r="V104" s="23">
        <v>2031</v>
      </c>
      <c r="W104" s="23">
        <v>28605.059905886184</v>
      </c>
      <c r="X104" s="23">
        <v>2363.4646097912919</v>
      </c>
      <c r="Y104" s="23">
        <v>-7950.1702480494278</v>
      </c>
      <c r="Z104" s="23">
        <v>1757.7995769848494</v>
      </c>
      <c r="AA104" s="23">
        <v>13664.38168009161</v>
      </c>
      <c r="AB104" s="65"/>
      <c r="AC104" s="23">
        <v>2031</v>
      </c>
      <c r="AD104" s="140">
        <v>21608.412569114938</v>
      </c>
      <c r="AE104" s="140">
        <v>9762.7350552331191</v>
      </c>
      <c r="AF104" s="140">
        <v>6245.3951014615304</v>
      </c>
      <c r="AG104" s="140">
        <v>-105.67542650840187</v>
      </c>
      <c r="AH104" s="140">
        <v>2267.6470135499258</v>
      </c>
      <c r="AI104" s="65"/>
      <c r="AJ104" s="82">
        <v>2031</v>
      </c>
      <c r="AK104" s="91">
        <f t="shared" si="6"/>
        <v>14341.43783288449</v>
      </c>
      <c r="AL104" s="91">
        <f t="shared" si="7"/>
        <v>8251.6215043808334</v>
      </c>
      <c r="AM104" s="91">
        <f t="shared" si="8"/>
        <v>-1113.1860137755721</v>
      </c>
      <c r="AN104" s="91">
        <f t="shared" si="9"/>
        <v>6.6729024910891894</v>
      </c>
      <c r="AO104" s="91">
        <f t="shared" si="10"/>
        <v>-1550.9821627486381</v>
      </c>
      <c r="AP104" s="81"/>
      <c r="AQ104" s="82">
        <v>2031</v>
      </c>
      <c r="AR104" s="79">
        <f t="shared" si="14"/>
        <v>17958.713331304491</v>
      </c>
      <c r="AS104" s="79">
        <f t="shared" si="11"/>
        <v>7999.1374303495977</v>
      </c>
      <c r="AT104" s="79">
        <f t="shared" si="11"/>
        <v>811.08971213967743</v>
      </c>
      <c r="AU104" s="79">
        <f t="shared" si="11"/>
        <v>5.9782609529647743</v>
      </c>
      <c r="AV104" s="79">
        <f t="shared" si="11"/>
        <v>-2853.2160805966123</v>
      </c>
      <c r="AW104" s="90"/>
      <c r="AX104" s="82">
        <v>2031</v>
      </c>
      <c r="AY104" s="91">
        <f t="shared" si="17"/>
        <v>9773.3562940598931</v>
      </c>
      <c r="AZ104" s="91">
        <f t="shared" si="18"/>
        <v>4283.1413150075823</v>
      </c>
      <c r="BA104" s="91">
        <f t="shared" si="19"/>
        <v>314.57698658327718</v>
      </c>
      <c r="BB104" s="91">
        <f t="shared" si="20"/>
        <v>738.94083156270062</v>
      </c>
      <c r="BC104" s="91">
        <f t="shared" si="21"/>
        <v>-3024.9331805094844</v>
      </c>
      <c r="BD104" s="81"/>
      <c r="BE104" s="82">
        <v>2031</v>
      </c>
      <c r="BF104" s="79">
        <f t="shared" si="15"/>
        <v>28605.059905886184</v>
      </c>
      <c r="BG104" s="79">
        <f t="shared" si="12"/>
        <v>2363.4646097912919</v>
      </c>
      <c r="BH104" s="79">
        <f t="shared" si="12"/>
        <v>-7950.1702480494278</v>
      </c>
      <c r="BI104" s="79">
        <f t="shared" si="12"/>
        <v>1757.7995769848494</v>
      </c>
      <c r="BJ104" s="79">
        <f t="shared" si="12"/>
        <v>13664.38168009161</v>
      </c>
      <c r="BK104" s="81"/>
      <c r="BL104" s="82">
        <v>2031</v>
      </c>
      <c r="BM104" s="79">
        <f t="shared" si="16"/>
        <v>21608.412569114938</v>
      </c>
      <c r="BN104" s="79">
        <f t="shared" si="13"/>
        <v>9762.7350552331191</v>
      </c>
      <c r="BO104" s="79">
        <f t="shared" si="13"/>
        <v>6245.3951014615304</v>
      </c>
      <c r="BP104" s="79">
        <f t="shared" si="13"/>
        <v>-105.67542650840187</v>
      </c>
      <c r="BQ104" s="79">
        <f t="shared" si="13"/>
        <v>2267.6470135499258</v>
      </c>
      <c r="BR104" s="90"/>
    </row>
    <row r="105" spans="1:70" x14ac:dyDescent="0.25">
      <c r="A105" s="23">
        <v>2032</v>
      </c>
      <c r="B105" s="75">
        <v>13064.378498097882</v>
      </c>
      <c r="C105" s="75">
        <v>7631.8709921005648</v>
      </c>
      <c r="D105" s="75">
        <v>-648.43430243528564</v>
      </c>
      <c r="E105" s="75">
        <v>-3.8197865898982855</v>
      </c>
      <c r="F105" s="75">
        <v>-1159.4010417669197</v>
      </c>
      <c r="G105" s="65"/>
      <c r="H105" s="23">
        <v>2032</v>
      </c>
      <c r="I105" s="23">
        <v>17056.633298193803</v>
      </c>
      <c r="J105" s="23">
        <v>7481.3635967394803</v>
      </c>
      <c r="K105" s="23">
        <v>870.16877355813631</v>
      </c>
      <c r="L105" s="23">
        <v>1.8654143273524824</v>
      </c>
      <c r="M105" s="23">
        <v>-2524.3857161729829</v>
      </c>
      <c r="N105" s="73"/>
      <c r="O105" s="23">
        <v>2032</v>
      </c>
      <c r="P105" s="23">
        <v>9253.4778302300256</v>
      </c>
      <c r="Q105" s="23">
        <v>4233.4942923439667</v>
      </c>
      <c r="R105" s="23">
        <v>532.66385321883354</v>
      </c>
      <c r="S105" s="23">
        <v>616.3524733528684</v>
      </c>
      <c r="T105" s="23">
        <v>-3482.8319848974061</v>
      </c>
      <c r="U105" s="65"/>
      <c r="V105" s="23">
        <v>2032</v>
      </c>
      <c r="W105" s="23">
        <v>27359.150309381075</v>
      </c>
      <c r="X105" s="23">
        <v>6538.4342377323192</v>
      </c>
      <c r="Y105" s="23">
        <v>-11975.981545920367</v>
      </c>
      <c r="Z105" s="23">
        <v>4445.3837695136899</v>
      </c>
      <c r="AA105" s="23">
        <v>14157.631741232006</v>
      </c>
      <c r="AB105" s="65"/>
      <c r="AC105" s="23">
        <v>2032</v>
      </c>
      <c r="AD105" s="141">
        <v>20735.406119655119</v>
      </c>
      <c r="AE105" s="141">
        <v>10062.047739865724</v>
      </c>
      <c r="AF105" s="141">
        <v>6524.3857388432079</v>
      </c>
      <c r="AG105" s="141">
        <v>-77.001223093531735</v>
      </c>
      <c r="AH105" s="141">
        <v>3223.1349641749403</v>
      </c>
      <c r="AI105" s="65"/>
      <c r="AJ105" s="82">
        <v>2032</v>
      </c>
      <c r="AK105" s="91">
        <f t="shared" si="6"/>
        <v>13064.378498097882</v>
      </c>
      <c r="AL105" s="91">
        <f t="shared" si="7"/>
        <v>7631.8709921005648</v>
      </c>
      <c r="AM105" s="91">
        <f t="shared" si="8"/>
        <v>-648.43430243528564</v>
      </c>
      <c r="AN105" s="91">
        <f t="shared" si="9"/>
        <v>-3.8197865898982855</v>
      </c>
      <c r="AO105" s="91">
        <f t="shared" si="10"/>
        <v>-1159.4010417669197</v>
      </c>
      <c r="AP105" s="81"/>
      <c r="AQ105" s="82">
        <v>2032</v>
      </c>
      <c r="AR105" s="79">
        <f t="shared" si="14"/>
        <v>17056.633298193803</v>
      </c>
      <c r="AS105" s="79">
        <f t="shared" si="11"/>
        <v>7481.3635967394803</v>
      </c>
      <c r="AT105" s="79">
        <f t="shared" si="11"/>
        <v>870.16877355813631</v>
      </c>
      <c r="AU105" s="79">
        <f t="shared" si="11"/>
        <v>1.8654143273524824</v>
      </c>
      <c r="AV105" s="79">
        <f t="shared" si="11"/>
        <v>-2524.3857161729829</v>
      </c>
      <c r="AW105" s="90"/>
      <c r="AX105" s="82">
        <v>2032</v>
      </c>
      <c r="AY105" s="91">
        <f t="shared" si="17"/>
        <v>9253.4778302300256</v>
      </c>
      <c r="AZ105" s="91">
        <f t="shared" si="18"/>
        <v>4233.4942923439667</v>
      </c>
      <c r="BA105" s="91">
        <f t="shared" si="19"/>
        <v>532.66385321883354</v>
      </c>
      <c r="BB105" s="91">
        <f t="shared" si="20"/>
        <v>616.3524733528684</v>
      </c>
      <c r="BC105" s="91">
        <f t="shared" si="21"/>
        <v>-3482.8319848974061</v>
      </c>
      <c r="BD105" s="81"/>
      <c r="BE105" s="82">
        <v>2032</v>
      </c>
      <c r="BF105" s="79">
        <f t="shared" si="15"/>
        <v>27359.150309381075</v>
      </c>
      <c r="BG105" s="79">
        <f t="shared" si="12"/>
        <v>6538.4342377323192</v>
      </c>
      <c r="BH105" s="79">
        <f t="shared" si="12"/>
        <v>-11975.981545920367</v>
      </c>
      <c r="BI105" s="79">
        <f t="shared" si="12"/>
        <v>4445.3837695136899</v>
      </c>
      <c r="BJ105" s="79">
        <f t="shared" si="12"/>
        <v>14157.631741232006</v>
      </c>
      <c r="BK105" s="81"/>
      <c r="BL105" s="82">
        <v>2032</v>
      </c>
      <c r="BM105" s="79">
        <f t="shared" si="16"/>
        <v>20735.406119655119</v>
      </c>
      <c r="BN105" s="79">
        <f t="shared" si="13"/>
        <v>10062.047739865724</v>
      </c>
      <c r="BO105" s="79">
        <f t="shared" si="13"/>
        <v>6524.3857388432079</v>
      </c>
      <c r="BP105" s="79">
        <f t="shared" si="13"/>
        <v>-77.001223093531735</v>
      </c>
      <c r="BQ105" s="79">
        <f t="shared" si="13"/>
        <v>3223.1349641749403</v>
      </c>
      <c r="BR105" s="90"/>
    </row>
    <row r="106" spans="1:70" x14ac:dyDescent="0.25">
      <c r="A106" s="23">
        <v>2033</v>
      </c>
      <c r="B106" s="74">
        <v>8830.7924798841123</v>
      </c>
      <c r="C106" s="74">
        <v>6950.3731257903855</v>
      </c>
      <c r="D106" s="74">
        <v>-4859.0568950903253</v>
      </c>
      <c r="E106" s="74">
        <v>-2.5847338546300307</v>
      </c>
      <c r="F106" s="74">
        <v>2258.6938322058413</v>
      </c>
      <c r="G106" s="65"/>
      <c r="H106" s="23">
        <v>2033</v>
      </c>
      <c r="I106" s="23">
        <v>15675.036107714754</v>
      </c>
      <c r="J106" s="23">
        <v>7395.6609578500502</v>
      </c>
      <c r="K106" s="23">
        <v>-1031.2314015666052</v>
      </c>
      <c r="L106" s="23">
        <v>14.530271726791398</v>
      </c>
      <c r="M106" s="23">
        <v>-725.38727575726807</v>
      </c>
      <c r="N106" s="73"/>
      <c r="O106" s="23">
        <v>2033</v>
      </c>
      <c r="P106" s="23">
        <v>7696.529021861963</v>
      </c>
      <c r="Q106" s="23">
        <v>2183.9312234434765</v>
      </c>
      <c r="R106" s="23">
        <v>479.99435692480256</v>
      </c>
      <c r="S106" s="23">
        <v>534.1053181596435</v>
      </c>
      <c r="T106" s="23">
        <v>-1859.6105065046868</v>
      </c>
      <c r="U106" s="65"/>
      <c r="V106" s="23">
        <v>2033</v>
      </c>
      <c r="W106" s="23">
        <v>64707.548235480674</v>
      </c>
      <c r="X106" s="23">
        <v>11389.337350321701</v>
      </c>
      <c r="Y106" s="23">
        <v>-13544.639361995913</v>
      </c>
      <c r="Z106" s="23">
        <v>1962.1293975414883</v>
      </c>
      <c r="AA106" s="23">
        <v>9017.3087647878565</v>
      </c>
      <c r="AB106" s="65"/>
      <c r="AC106" s="23">
        <v>2033</v>
      </c>
      <c r="AD106" s="140">
        <v>30413.174273203826</v>
      </c>
      <c r="AE106" s="140">
        <v>11030.494192062644</v>
      </c>
      <c r="AF106" s="140">
        <v>27948.011418922077</v>
      </c>
      <c r="AG106" s="140">
        <v>-72.13160386114032</v>
      </c>
      <c r="AH106" s="140">
        <v>8007.2749154324993</v>
      </c>
      <c r="AI106" s="65"/>
      <c r="AJ106" s="82">
        <v>2033</v>
      </c>
      <c r="AK106" s="91">
        <f t="shared" si="6"/>
        <v>8830.7924798841123</v>
      </c>
      <c r="AL106" s="91">
        <f t="shared" si="7"/>
        <v>6950.3731257903855</v>
      </c>
      <c r="AM106" s="91">
        <f t="shared" si="8"/>
        <v>-4859.0568950903253</v>
      </c>
      <c r="AN106" s="91">
        <f t="shared" si="9"/>
        <v>-2.5847338546300307</v>
      </c>
      <c r="AO106" s="91">
        <f t="shared" si="10"/>
        <v>2258.6938322058413</v>
      </c>
      <c r="AP106" s="81"/>
      <c r="AQ106" s="82">
        <v>2033</v>
      </c>
      <c r="AR106" s="79">
        <f t="shared" si="14"/>
        <v>15675.036107714754</v>
      </c>
      <c r="AS106" s="79">
        <f t="shared" si="11"/>
        <v>7395.6609578500502</v>
      </c>
      <c r="AT106" s="79">
        <f t="shared" si="11"/>
        <v>-1031.2314015666052</v>
      </c>
      <c r="AU106" s="79">
        <f t="shared" si="11"/>
        <v>14.530271726791398</v>
      </c>
      <c r="AV106" s="79">
        <f t="shared" si="11"/>
        <v>-725.38727575726807</v>
      </c>
      <c r="AW106" s="90"/>
      <c r="AX106" s="82">
        <v>2033</v>
      </c>
      <c r="AY106" s="91">
        <f t="shared" si="17"/>
        <v>7696.529021861963</v>
      </c>
      <c r="AZ106" s="91">
        <f t="shared" si="18"/>
        <v>2183.9312234434765</v>
      </c>
      <c r="BA106" s="91">
        <f t="shared" si="19"/>
        <v>479.99435692480256</v>
      </c>
      <c r="BB106" s="91">
        <f t="shared" si="20"/>
        <v>534.1053181596435</v>
      </c>
      <c r="BC106" s="91">
        <f t="shared" si="21"/>
        <v>-1859.6105065046868</v>
      </c>
      <c r="BD106" s="81"/>
      <c r="BE106" s="82">
        <v>2033</v>
      </c>
      <c r="BF106" s="79">
        <f t="shared" si="15"/>
        <v>64707.548235480674</v>
      </c>
      <c r="BG106" s="79">
        <f t="shared" si="12"/>
        <v>11389.337350321701</v>
      </c>
      <c r="BH106" s="79">
        <f t="shared" si="12"/>
        <v>-13544.639361995913</v>
      </c>
      <c r="BI106" s="79">
        <f t="shared" si="12"/>
        <v>1962.1293975414883</v>
      </c>
      <c r="BJ106" s="79">
        <f t="shared" si="12"/>
        <v>9017.3087647878565</v>
      </c>
      <c r="BK106" s="81"/>
      <c r="BL106" s="82">
        <v>2033</v>
      </c>
      <c r="BM106" s="79">
        <f t="shared" si="16"/>
        <v>30413.174273203826</v>
      </c>
      <c r="BN106" s="79">
        <f t="shared" si="13"/>
        <v>11030.494192062644</v>
      </c>
      <c r="BO106" s="79">
        <f t="shared" si="13"/>
        <v>27948.011418922077</v>
      </c>
      <c r="BP106" s="79">
        <f t="shared" si="13"/>
        <v>-72.13160386114032</v>
      </c>
      <c r="BQ106" s="79">
        <f t="shared" si="13"/>
        <v>8007.2749154324993</v>
      </c>
      <c r="BR106" s="90"/>
    </row>
    <row r="107" spans="1:70" x14ac:dyDescent="0.25">
      <c r="A107" s="23">
        <v>2034</v>
      </c>
      <c r="B107" s="75">
        <v>8422.8169718957506</v>
      </c>
      <c r="C107" s="75">
        <v>8935.0788476110902</v>
      </c>
      <c r="D107" s="75">
        <v>-4094.5347178339289</v>
      </c>
      <c r="E107" s="75">
        <v>-15.418770916316134</v>
      </c>
      <c r="F107" s="75">
        <v>-689.19015514786588</v>
      </c>
      <c r="G107" s="65"/>
      <c r="H107" s="23">
        <v>2034</v>
      </c>
      <c r="I107" s="23">
        <v>12116.099522215314</v>
      </c>
      <c r="J107" s="23">
        <v>10931.006010170793</v>
      </c>
      <c r="K107" s="23">
        <v>-2215.4083154998225</v>
      </c>
      <c r="L107" s="23">
        <v>-6.0035336643850314</v>
      </c>
      <c r="M107" s="23">
        <v>-4053.3710446410114</v>
      </c>
      <c r="N107" s="73"/>
      <c r="O107" s="23">
        <v>2034</v>
      </c>
      <c r="P107" s="23">
        <v>6534.0820643260377</v>
      </c>
      <c r="Q107" s="23">
        <v>1837.6110357793514</v>
      </c>
      <c r="R107" s="23">
        <v>539.74822736067836</v>
      </c>
      <c r="S107" s="23">
        <v>357.62808554902585</v>
      </c>
      <c r="T107" s="23">
        <v>-1533.873342108971</v>
      </c>
      <c r="U107" s="65"/>
      <c r="V107" s="23">
        <v>2034</v>
      </c>
      <c r="W107" s="23">
        <v>55163.085938130505</v>
      </c>
      <c r="X107" s="23">
        <v>9850.9790566160809</v>
      </c>
      <c r="Y107" s="23">
        <v>-13589.338712171011</v>
      </c>
      <c r="Z107" s="23">
        <v>2470.0358396327647</v>
      </c>
      <c r="AA107" s="23">
        <v>8100.5339131108485</v>
      </c>
      <c r="AB107" s="65"/>
      <c r="AC107" s="23">
        <v>2034</v>
      </c>
      <c r="AD107" s="141">
        <v>22192.364134932635</v>
      </c>
      <c r="AE107" s="141">
        <v>8526.5758869813289</v>
      </c>
      <c r="AF107" s="141">
        <v>26100.878162622015</v>
      </c>
      <c r="AG107" s="141">
        <v>25.521915625176916</v>
      </c>
      <c r="AH107" s="141">
        <v>8342.5704512708471</v>
      </c>
      <c r="AI107" s="65"/>
      <c r="AJ107" s="82">
        <v>2034</v>
      </c>
      <c r="AK107" s="91">
        <f t="shared" si="6"/>
        <v>8422.8169718957506</v>
      </c>
      <c r="AL107" s="91">
        <f t="shared" si="7"/>
        <v>8935.0788476110902</v>
      </c>
      <c r="AM107" s="91">
        <f t="shared" si="8"/>
        <v>-4094.5347178339289</v>
      </c>
      <c r="AN107" s="91">
        <f t="shared" si="9"/>
        <v>-15.418770916316134</v>
      </c>
      <c r="AO107" s="91">
        <f t="shared" si="10"/>
        <v>-689.19015514786588</v>
      </c>
      <c r="AP107" s="81"/>
      <c r="AQ107" s="82">
        <v>2034</v>
      </c>
      <c r="AR107" s="79">
        <f t="shared" si="14"/>
        <v>12116.099522215314</v>
      </c>
      <c r="AS107" s="79">
        <f t="shared" si="11"/>
        <v>10931.006010170793</v>
      </c>
      <c r="AT107" s="79">
        <f t="shared" si="11"/>
        <v>-2215.4083154998225</v>
      </c>
      <c r="AU107" s="79">
        <f t="shared" si="11"/>
        <v>-6.0035336643850314</v>
      </c>
      <c r="AV107" s="79">
        <f t="shared" si="11"/>
        <v>-4053.3710446410114</v>
      </c>
      <c r="AW107" s="90"/>
      <c r="AX107" s="82">
        <v>2034</v>
      </c>
      <c r="AY107" s="91">
        <f t="shared" si="17"/>
        <v>6534.0820643260377</v>
      </c>
      <c r="AZ107" s="91">
        <f t="shared" si="18"/>
        <v>1837.6110357793514</v>
      </c>
      <c r="BA107" s="91">
        <f t="shared" si="19"/>
        <v>539.74822736067836</v>
      </c>
      <c r="BB107" s="91">
        <f t="shared" si="20"/>
        <v>357.62808554902585</v>
      </c>
      <c r="BC107" s="91">
        <f t="shared" si="21"/>
        <v>-1533.873342108971</v>
      </c>
      <c r="BD107" s="81"/>
      <c r="BE107" s="82">
        <v>2034</v>
      </c>
      <c r="BF107" s="79">
        <f t="shared" si="15"/>
        <v>55163.085938130505</v>
      </c>
      <c r="BG107" s="79">
        <f t="shared" si="12"/>
        <v>9850.9790566160809</v>
      </c>
      <c r="BH107" s="79">
        <f t="shared" si="12"/>
        <v>-13589.338712171011</v>
      </c>
      <c r="BI107" s="79">
        <f t="shared" si="12"/>
        <v>2470.0358396327647</v>
      </c>
      <c r="BJ107" s="79">
        <f t="shared" si="12"/>
        <v>8100.5339131108485</v>
      </c>
      <c r="BK107" s="81"/>
      <c r="BL107" s="82">
        <v>2034</v>
      </c>
      <c r="BM107" s="79">
        <f t="shared" si="16"/>
        <v>22192.364134932635</v>
      </c>
      <c r="BN107" s="79">
        <f t="shared" si="13"/>
        <v>8526.5758869813289</v>
      </c>
      <c r="BO107" s="79">
        <f t="shared" si="13"/>
        <v>26100.878162622015</v>
      </c>
      <c r="BP107" s="79">
        <f t="shared" si="13"/>
        <v>25.521915625176916</v>
      </c>
      <c r="BQ107" s="79">
        <f t="shared" si="13"/>
        <v>8342.5704512708471</v>
      </c>
      <c r="BR107" s="90"/>
    </row>
    <row r="108" spans="1:70" x14ac:dyDescent="0.25">
      <c r="A108" s="23" t="s">
        <v>33</v>
      </c>
      <c r="B108" s="74">
        <f>-PV($B$2,(Network_option_lifespan-(A107-Option_B3_Year)),B107,,0)</f>
        <v>126732.20465366192</v>
      </c>
      <c r="C108" s="74">
        <f>-PV($B$2,(Network_option_lifespan-(A107-Option_B3_Year)),C107,,0)</f>
        <v>134439.84891163913</v>
      </c>
      <c r="D108" s="74">
        <f>-PV($B$2,(Network_option_lifespan-(A107-Option_B3_Year)),D107,,0)</f>
        <v>-61607.584915294763</v>
      </c>
      <c r="E108" s="74">
        <f>-PV($B$2,(Network_option_lifespan-(A107-Option_B3_Year)),E107,,0)</f>
        <v>-231.99540460092669</v>
      </c>
      <c r="F108" s="74">
        <f>-PV($B$2,(Network_option_lifespan-(A107-Option_B3_Year)),F107,,0)</f>
        <v>-10369.759675287101</v>
      </c>
      <c r="G108" s="65"/>
      <c r="H108" s="23" t="s">
        <v>33</v>
      </c>
      <c r="I108" s="74">
        <f>-PV($B$2,(Network_option_lifespan-(H107-Option_B3_Year)),I107,,0)</f>
        <v>182302.43033619272</v>
      </c>
      <c r="J108" s="74">
        <f>-PV($B$2,(Network_option_lifespan-(H107-Option_B3_Year)),J107,,0)</f>
        <v>164471.16153345277</v>
      </c>
      <c r="K108" s="74">
        <f>-PV($B$2,(Network_option_lifespan-(H107-Option_B3_Year)),K107,,0)</f>
        <v>-33333.691206655247</v>
      </c>
      <c r="L108" s="74">
        <f>-PV($B$2,(Network_option_lifespan-(H107-Option_B3_Year)),L107,,0)</f>
        <v>-90.330949792530959</v>
      </c>
      <c r="M108" s="74">
        <f>-PV($B$2,(Network_option_lifespan-(H107-Option_B3_Year)),M107,,0)</f>
        <v>-60988.224068111696</v>
      </c>
      <c r="N108" s="73"/>
      <c r="O108" s="23" t="s">
        <v>33</v>
      </c>
      <c r="P108" s="74">
        <f>-PV($B$2,(Network_option_lifespan-(O107-Option_B3_Year)),P107,,0)</f>
        <v>98313.73852275587</v>
      </c>
      <c r="Q108" s="74">
        <f>-PV($B$2,(Network_option_lifespan-(O107-Option_B3_Year)),Q107,,0)</f>
        <v>27649.241178726497</v>
      </c>
      <c r="R108" s="74">
        <f>-PV($B$2,(Network_option_lifespan-(O107-Option_B3_Year)),R107,,0)</f>
        <v>8121.2120647480888</v>
      </c>
      <c r="S108" s="74">
        <f>-PV($B$2,(Network_option_lifespan-(O107-Option_B3_Year)),S107,,0)</f>
        <v>5380.9783447657501</v>
      </c>
      <c r="T108" s="74">
        <f>-PV($B$2,(Network_option_lifespan-(O107-Option_B3_Year)),T107,,0)</f>
        <v>-23079.113668689664</v>
      </c>
      <c r="U108" s="65"/>
      <c r="V108" s="23" t="s">
        <v>33</v>
      </c>
      <c r="W108" s="74">
        <f>-PV($B$2,(Network_option_lifespan-(V107-Option_B3_Year)),W107,,0)</f>
        <v>830000.16737455258</v>
      </c>
      <c r="X108" s="74">
        <f>-PV($B$2,(Network_option_lifespan-(V107-Option_B3_Year)),X107,,0)</f>
        <v>148220.75536101992</v>
      </c>
      <c r="Y108" s="74">
        <f>-PV($B$2,(Network_option_lifespan-(V107-Option_B3_Year)),Y107,,0)</f>
        <v>-204469.22455103099</v>
      </c>
      <c r="Z108" s="74">
        <f>-PV($B$2,(Network_option_lifespan-(V107-Option_B3_Year)),Z107,,0)</f>
        <v>37164.892526420866</v>
      </c>
      <c r="AA108" s="74">
        <f>-PV($B$2,(Network_option_lifespan-(V107-Option_B3_Year)),AA107,,0)</f>
        <v>121883.03807452119</v>
      </c>
      <c r="AB108" s="65"/>
      <c r="AC108" s="23" t="s">
        <v>33</v>
      </c>
      <c r="AD108" s="74">
        <f>-PV($B$2,(Network_option_lifespan-(AC107-Option_B3_Year)),AD107,,0)</f>
        <v>333912.89905517845</v>
      </c>
      <c r="AE108" s="74">
        <f>-PV($B$2,(Network_option_lifespan-(AC107-Option_B3_Year)),AE107,,0)</f>
        <v>128293.39209310689</v>
      </c>
      <c r="AF108" s="74">
        <f>-PV($B$2,(Network_option_lifespan-(AC107-Option_B3_Year)),AF107,,0)</f>
        <v>392721.56144231244</v>
      </c>
      <c r="AG108" s="74">
        <f>-PV($B$2,(Network_option_lifespan-(AC107-Option_B3_Year)),AG107,,0)</f>
        <v>384.0103192264221</v>
      </c>
      <c r="AH108" s="74">
        <f>-PV($B$2,(Network_option_lifespan-(AC107-Option_B3_Year)),AH107,,0)</f>
        <v>125524.79168143267</v>
      </c>
      <c r="AI108" s="65"/>
      <c r="AJ108" s="82" t="s">
        <v>33</v>
      </c>
      <c r="AK108" s="91">
        <f>-PV($B$2,(Network_option_lifespan-(AJ107-Option_B3_Year)),AK107,,0)</f>
        <v>126732.20465366192</v>
      </c>
      <c r="AL108" s="91">
        <f>-PV($B$2,(Network_option_lifespan-(AJ107-Option_B3_Year)),AL107,,0)</f>
        <v>134439.84891163913</v>
      </c>
      <c r="AM108" s="91">
        <f>-PV($B$2,(Network_option_lifespan-(AJ107-Option_B3_Year)),AM107,,0)</f>
        <v>-61607.584915294763</v>
      </c>
      <c r="AN108" s="91">
        <f>-PV($B$2,(Network_option_lifespan-(AJ107-Option_B3_Year)),AN107,,0)</f>
        <v>-231.99540460092669</v>
      </c>
      <c r="AO108" s="91">
        <f>-PV($B$2,(Network_option_lifespan-(AJ107-Option_B3_Year)),AO107,,0)</f>
        <v>-10369.759675287101</v>
      </c>
      <c r="AP108" s="81"/>
      <c r="AQ108" s="82" t="s">
        <v>33</v>
      </c>
      <c r="AR108" s="91">
        <f>-PV($B$2,(Network_option_lifespan-(AQ107-Option_B3_Year)),AR107,,0)</f>
        <v>182302.43033619272</v>
      </c>
      <c r="AS108" s="91">
        <f>-PV($B$2,(Network_option_lifespan-(AQ107-Option_B3_Year)),AS107,,0)</f>
        <v>164471.16153345277</v>
      </c>
      <c r="AT108" s="91">
        <f>-PV($B$2,(Network_option_lifespan-(AQ107-Option_B3_Year)),AT107,,0)</f>
        <v>-33333.691206655247</v>
      </c>
      <c r="AU108" s="91">
        <f>-PV($B$2,(Network_option_lifespan-(AQ107-Option_B3_Year)),AU107,,0)</f>
        <v>-90.330949792530959</v>
      </c>
      <c r="AV108" s="91">
        <f>-PV($B$2,(Network_option_lifespan-(AQ107-Option_B3_Year)),AV107,,0)</f>
        <v>-60988.224068111696</v>
      </c>
      <c r="AW108" s="90"/>
      <c r="AX108" s="82" t="s">
        <v>33</v>
      </c>
      <c r="AY108" s="91">
        <f>-PV($B$2,(Network_option_lifespan-(AX107-Option_B3_Year)),AY107,,0)</f>
        <v>98313.73852275587</v>
      </c>
      <c r="AZ108" s="91">
        <f>-PV($B$2,(Network_option_lifespan-(AX107-Option_B3_Year)),AZ107,,0)</f>
        <v>27649.241178726497</v>
      </c>
      <c r="BA108" s="91">
        <f>-PV($B$2,(Network_option_lifespan-(AX107-Option_B3_Year)),BA107,,0)</f>
        <v>8121.2120647480888</v>
      </c>
      <c r="BB108" s="91">
        <f>-PV($B$2,(Network_option_lifespan-(AX107-Option_B3_Year)),BB107,,0)</f>
        <v>5380.9783447657501</v>
      </c>
      <c r="BC108" s="91">
        <f>-PV($B$2,(Network_option_lifespan-(AX107-Option_B3_Year)),BC107,,0)</f>
        <v>-23079.113668689664</v>
      </c>
      <c r="BD108" s="81"/>
      <c r="BE108" s="82" t="s">
        <v>33</v>
      </c>
      <c r="BF108" s="91">
        <f>-PV($B$2,(Network_option_lifespan-(BE107-Option_B3_Year)),BF107,,0)</f>
        <v>830000.16737455258</v>
      </c>
      <c r="BG108" s="91">
        <f>-PV($B$2,(Network_option_lifespan-(BE107-Option_B3_Year)),BG107,,0)</f>
        <v>148220.75536101992</v>
      </c>
      <c r="BH108" s="91">
        <f>-PV($B$2,(Network_option_lifespan-(BE107-Option_B3_Year)),BH107,,0)</f>
        <v>-204469.22455103099</v>
      </c>
      <c r="BI108" s="91">
        <f>-PV($B$2,(Network_option_lifespan-(BE107-Option_B3_Year)),BI107,,0)</f>
        <v>37164.892526420866</v>
      </c>
      <c r="BJ108" s="91">
        <f>-PV($B$2,(Network_option_lifespan-(BE107-Option_B3_Year)),BJ107,,0)</f>
        <v>121883.03807452119</v>
      </c>
      <c r="BK108" s="81"/>
      <c r="BL108" s="82" t="s">
        <v>33</v>
      </c>
      <c r="BM108" s="91">
        <f>-PV($B$2,(Network_option_lifespan-(BL107-Option_B3_Year)),BM107,,0)</f>
        <v>333912.89905517845</v>
      </c>
      <c r="BN108" s="91">
        <f>-PV($B$2,(Network_option_lifespan-(BL107-Option_B3_Year)),BN107,,0)</f>
        <v>128293.39209310689</v>
      </c>
      <c r="BO108" s="91">
        <f>-PV($B$2,(Network_option_lifespan-(BL107-Option_B3_Year)),BO107,,0)</f>
        <v>392721.56144231244</v>
      </c>
      <c r="BP108" s="91">
        <f>-PV($B$2,(Network_option_lifespan-(BL107-Option_B3_Year)),BP107,,0)</f>
        <v>384.0103192264221</v>
      </c>
      <c r="BQ108" s="91">
        <f>-PV($B$2,(Network_option_lifespan-(BL107-Option_B3_Year)),BQ107,,0)</f>
        <v>125524.79168143267</v>
      </c>
      <c r="BR108" s="90"/>
    </row>
    <row r="109" spans="1:70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</row>
    <row r="110" spans="1:70" s="55" customFormat="1" x14ac:dyDescent="0.25">
      <c r="A110" s="69" t="s">
        <v>46</v>
      </c>
      <c r="B110" s="65"/>
      <c r="C110" s="65"/>
      <c r="D110" s="65"/>
      <c r="E110" s="65"/>
      <c r="F110" s="65"/>
      <c r="G110" s="65"/>
      <c r="H110" s="69" t="s">
        <v>46</v>
      </c>
      <c r="I110" s="65"/>
      <c r="J110" s="65"/>
      <c r="K110" s="65"/>
      <c r="L110" s="65"/>
      <c r="M110" s="65"/>
      <c r="N110" s="65"/>
      <c r="O110" s="69" t="s">
        <v>46</v>
      </c>
      <c r="P110" s="65"/>
      <c r="Q110" s="65"/>
      <c r="R110" s="65"/>
      <c r="S110" s="65"/>
      <c r="T110" s="65"/>
      <c r="U110" s="65"/>
      <c r="V110" s="69" t="s">
        <v>46</v>
      </c>
      <c r="W110" s="65"/>
      <c r="X110" s="65"/>
      <c r="Y110" s="65"/>
      <c r="Z110" s="65"/>
      <c r="AA110" s="65"/>
      <c r="AB110" s="65"/>
      <c r="AC110" s="69" t="s">
        <v>46</v>
      </c>
      <c r="AD110" s="65"/>
      <c r="AE110" s="65"/>
      <c r="AF110" s="65"/>
      <c r="AG110" s="65"/>
      <c r="AH110" s="65"/>
      <c r="AI110" s="65"/>
      <c r="AJ110" s="86" t="s">
        <v>46</v>
      </c>
      <c r="AK110" s="81"/>
      <c r="AL110" s="81"/>
      <c r="AM110" s="81"/>
      <c r="AN110" s="81"/>
      <c r="AO110" s="81"/>
      <c r="AP110" s="81"/>
      <c r="AQ110" s="86" t="s">
        <v>46</v>
      </c>
      <c r="AR110" s="81"/>
      <c r="AS110" s="81"/>
      <c r="AT110" s="81"/>
      <c r="AU110" s="81"/>
      <c r="AV110" s="81"/>
      <c r="AW110" s="81"/>
      <c r="AX110" s="86" t="s">
        <v>46</v>
      </c>
      <c r="AY110" s="81"/>
      <c r="AZ110" s="81"/>
      <c r="BA110" s="81"/>
      <c r="BB110" s="81"/>
      <c r="BC110" s="81"/>
      <c r="BD110" s="81"/>
      <c r="BE110" s="86" t="s">
        <v>46</v>
      </c>
      <c r="BF110" s="81"/>
      <c r="BG110" s="81"/>
      <c r="BH110" s="81"/>
      <c r="BI110" s="81"/>
      <c r="BJ110" s="81"/>
      <c r="BK110" s="81"/>
      <c r="BL110" s="86" t="s">
        <v>46</v>
      </c>
      <c r="BM110" s="81"/>
      <c r="BN110" s="81"/>
      <c r="BO110" s="81"/>
      <c r="BP110" s="81"/>
      <c r="BQ110" s="81"/>
      <c r="BR110" s="81"/>
    </row>
    <row r="111" spans="1:70" s="55" customFormat="1" x14ac:dyDescent="0.25">
      <c r="A111" s="63" t="str">
        <f>A50</f>
        <v>Neutral 4 Deg</v>
      </c>
      <c r="B111" s="63"/>
      <c r="C111" s="63"/>
      <c r="D111" s="63"/>
      <c r="E111" s="63"/>
      <c r="F111" s="23"/>
      <c r="G111" s="65"/>
      <c r="H111" s="63" t="str">
        <f>H50</f>
        <v>NeutralWS 4 Deg</v>
      </c>
      <c r="I111" s="63"/>
      <c r="J111" s="63"/>
      <c r="K111" s="63"/>
      <c r="L111" s="63"/>
      <c r="M111" s="23"/>
      <c r="N111" s="61"/>
      <c r="O111" s="63" t="str">
        <f>O50</f>
        <v>Slow Change 4 Deg</v>
      </c>
      <c r="P111" s="63"/>
      <c r="Q111" s="63"/>
      <c r="R111" s="63"/>
      <c r="S111" s="63"/>
      <c r="T111" s="23"/>
      <c r="U111" s="65"/>
      <c r="V111" s="63" t="str">
        <f>V50</f>
        <v>Fast Change 4 Deg</v>
      </c>
      <c r="W111" s="63"/>
      <c r="X111" s="63"/>
      <c r="Y111" s="63"/>
      <c r="Z111" s="63"/>
      <c r="AA111" s="23"/>
      <c r="AB111" s="65"/>
      <c r="AC111" s="63" t="str">
        <f>AC50</f>
        <v>NoIC 4 Deg</v>
      </c>
      <c r="AD111" s="63"/>
      <c r="AE111" s="63"/>
      <c r="AF111" s="63"/>
      <c r="AG111" s="63"/>
      <c r="AH111" s="23"/>
      <c r="AI111" s="65"/>
      <c r="AJ111" s="79" t="str">
        <f>AJ50</f>
        <v>Neutral 2 Deg</v>
      </c>
      <c r="AK111" s="79"/>
      <c r="AL111" s="79"/>
      <c r="AM111" s="79"/>
      <c r="AN111" s="79"/>
      <c r="AO111" s="82"/>
      <c r="AP111" s="81"/>
      <c r="AQ111" s="79" t="str">
        <f>AQ50</f>
        <v>NeutralWS 2 Deg</v>
      </c>
      <c r="AR111" s="79"/>
      <c r="AS111" s="79"/>
      <c r="AT111" s="79"/>
      <c r="AU111" s="79"/>
      <c r="AV111" s="82"/>
      <c r="AW111" s="77"/>
      <c r="AX111" s="79" t="str">
        <f>AX50</f>
        <v>Slow Change 2 Deg</v>
      </c>
      <c r="AY111" s="79"/>
      <c r="AZ111" s="79"/>
      <c r="BA111" s="79"/>
      <c r="BB111" s="79"/>
      <c r="BC111" s="82"/>
      <c r="BD111" s="81"/>
      <c r="BE111" s="79" t="str">
        <f>BE50</f>
        <v>Fast Change 2 Deg</v>
      </c>
      <c r="BF111" s="79"/>
      <c r="BG111" s="79"/>
      <c r="BH111" s="79"/>
      <c r="BI111" s="79"/>
      <c r="BJ111" s="82"/>
      <c r="BK111" s="81"/>
      <c r="BL111" s="79" t="str">
        <f>BL50</f>
        <v>NoIC 2 Deg</v>
      </c>
      <c r="BM111" s="79"/>
      <c r="BN111" s="79"/>
      <c r="BO111" s="79"/>
      <c r="BP111" s="79"/>
      <c r="BQ111" s="82"/>
      <c r="BR111" s="77"/>
    </row>
    <row r="112" spans="1:70" s="55" customFormat="1" x14ac:dyDescent="0.25">
      <c r="A112" s="23" t="s">
        <v>1</v>
      </c>
      <c r="B112" s="63" t="s">
        <v>2</v>
      </c>
      <c r="C112" s="63" t="s">
        <v>17</v>
      </c>
      <c r="D112" s="63" t="s">
        <v>3</v>
      </c>
      <c r="E112" s="63" t="s">
        <v>18</v>
      </c>
      <c r="F112" s="63" t="s">
        <v>19</v>
      </c>
      <c r="G112" s="65"/>
      <c r="H112" s="23" t="s">
        <v>1</v>
      </c>
      <c r="I112" s="63" t="s">
        <v>2</v>
      </c>
      <c r="J112" s="63" t="s">
        <v>17</v>
      </c>
      <c r="K112" s="63" t="s">
        <v>3</v>
      </c>
      <c r="L112" s="63" t="s">
        <v>18</v>
      </c>
      <c r="M112" s="63" t="s">
        <v>19</v>
      </c>
      <c r="N112" s="73"/>
      <c r="O112" s="23" t="s">
        <v>1</v>
      </c>
      <c r="P112" s="63" t="s">
        <v>2</v>
      </c>
      <c r="Q112" s="63" t="s">
        <v>17</v>
      </c>
      <c r="R112" s="63" t="s">
        <v>3</v>
      </c>
      <c r="S112" s="63" t="s">
        <v>18</v>
      </c>
      <c r="T112" s="63" t="s">
        <v>19</v>
      </c>
      <c r="U112" s="65"/>
      <c r="V112" s="23" t="s">
        <v>1</v>
      </c>
      <c r="W112" s="63" t="s">
        <v>2</v>
      </c>
      <c r="X112" s="63" t="s">
        <v>17</v>
      </c>
      <c r="Y112" s="63" t="s">
        <v>3</v>
      </c>
      <c r="Z112" s="63" t="s">
        <v>18</v>
      </c>
      <c r="AA112" s="63" t="s">
        <v>19</v>
      </c>
      <c r="AB112" s="65"/>
      <c r="AC112" s="23" t="s">
        <v>1</v>
      </c>
      <c r="AD112" s="63" t="s">
        <v>2</v>
      </c>
      <c r="AE112" s="63" t="s">
        <v>17</v>
      </c>
      <c r="AF112" s="63" t="s">
        <v>3</v>
      </c>
      <c r="AG112" s="63" t="s">
        <v>18</v>
      </c>
      <c r="AH112" s="63" t="s">
        <v>19</v>
      </c>
      <c r="AI112" s="65"/>
      <c r="AJ112" s="82" t="s">
        <v>1</v>
      </c>
      <c r="AK112" s="79" t="s">
        <v>2</v>
      </c>
      <c r="AL112" s="79" t="s">
        <v>17</v>
      </c>
      <c r="AM112" s="79" t="s">
        <v>3</v>
      </c>
      <c r="AN112" s="79" t="s">
        <v>18</v>
      </c>
      <c r="AO112" s="79" t="s">
        <v>19</v>
      </c>
      <c r="AP112" s="81"/>
      <c r="AQ112" s="82" t="s">
        <v>1</v>
      </c>
      <c r="AR112" s="79" t="s">
        <v>2</v>
      </c>
      <c r="AS112" s="79" t="s">
        <v>17</v>
      </c>
      <c r="AT112" s="79" t="s">
        <v>3</v>
      </c>
      <c r="AU112" s="79" t="s">
        <v>18</v>
      </c>
      <c r="AV112" s="79" t="s">
        <v>19</v>
      </c>
      <c r="AW112" s="90"/>
      <c r="AX112" s="82" t="s">
        <v>1</v>
      </c>
      <c r="AY112" s="79" t="s">
        <v>2</v>
      </c>
      <c r="AZ112" s="79" t="s">
        <v>17</v>
      </c>
      <c r="BA112" s="79" t="s">
        <v>3</v>
      </c>
      <c r="BB112" s="79" t="s">
        <v>18</v>
      </c>
      <c r="BC112" s="79" t="s">
        <v>19</v>
      </c>
      <c r="BD112" s="81"/>
      <c r="BE112" s="82" t="s">
        <v>1</v>
      </c>
      <c r="BF112" s="79" t="s">
        <v>2</v>
      </c>
      <c r="BG112" s="79" t="s">
        <v>17</v>
      </c>
      <c r="BH112" s="79" t="s">
        <v>3</v>
      </c>
      <c r="BI112" s="79" t="s">
        <v>18</v>
      </c>
      <c r="BJ112" s="79" t="s">
        <v>19</v>
      </c>
      <c r="BK112" s="81"/>
      <c r="BL112" s="82" t="s">
        <v>1</v>
      </c>
      <c r="BM112" s="79" t="s">
        <v>2</v>
      </c>
      <c r="BN112" s="79" t="s">
        <v>17</v>
      </c>
      <c r="BO112" s="79" t="s">
        <v>3</v>
      </c>
      <c r="BP112" s="79" t="s">
        <v>18</v>
      </c>
      <c r="BQ112" s="79" t="s">
        <v>19</v>
      </c>
      <c r="BR112" s="90"/>
    </row>
    <row r="113" spans="1:70" s="55" customFormat="1" x14ac:dyDescent="0.25">
      <c r="A113" s="23">
        <v>2020</v>
      </c>
      <c r="B113" s="75">
        <v>0</v>
      </c>
      <c r="C113" s="75">
        <v>0</v>
      </c>
      <c r="D113" s="75">
        <v>0</v>
      </c>
      <c r="E113" s="75">
        <v>0</v>
      </c>
      <c r="F113" s="75">
        <v>0</v>
      </c>
      <c r="G113" s="65"/>
      <c r="H113" s="23">
        <v>2020</v>
      </c>
      <c r="I113" s="75">
        <v>0</v>
      </c>
      <c r="J113" s="75">
        <v>0</v>
      </c>
      <c r="K113" s="75">
        <v>0</v>
      </c>
      <c r="L113" s="75">
        <v>0</v>
      </c>
      <c r="M113" s="75">
        <v>0</v>
      </c>
      <c r="N113" s="73"/>
      <c r="O113" s="23">
        <v>2020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65"/>
      <c r="V113" s="23">
        <v>2020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65"/>
      <c r="AC113" s="23">
        <v>2020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65"/>
      <c r="AJ113" s="82">
        <v>2020</v>
      </c>
      <c r="AK113" s="91">
        <f t="shared" ref="AK113:AK118" si="22">B113</f>
        <v>0</v>
      </c>
      <c r="AL113" s="91">
        <f t="shared" ref="AL113:AL118" si="23">C113</f>
        <v>0</v>
      </c>
      <c r="AM113" s="91">
        <f t="shared" ref="AM113:AM118" si="24">D113</f>
        <v>0</v>
      </c>
      <c r="AN113" s="91">
        <f t="shared" ref="AN113:AN118" si="25">E113</f>
        <v>0</v>
      </c>
      <c r="AO113" s="91">
        <f t="shared" ref="AO113:AO118" si="26">F113</f>
        <v>0</v>
      </c>
      <c r="AP113" s="81"/>
      <c r="AQ113" s="82">
        <v>2020</v>
      </c>
      <c r="AR113" s="79">
        <f>I113</f>
        <v>0</v>
      </c>
      <c r="AS113" s="79">
        <f t="shared" ref="AS113:AV118" si="27">J113</f>
        <v>0</v>
      </c>
      <c r="AT113" s="79">
        <f t="shared" si="27"/>
        <v>0</v>
      </c>
      <c r="AU113" s="79">
        <f t="shared" si="27"/>
        <v>0</v>
      </c>
      <c r="AV113" s="79">
        <f t="shared" si="27"/>
        <v>0</v>
      </c>
      <c r="AW113" s="90"/>
      <c r="AX113" s="82">
        <v>2020</v>
      </c>
      <c r="AY113" s="92">
        <v>0</v>
      </c>
      <c r="AZ113" s="92">
        <v>0</v>
      </c>
      <c r="BA113" s="92">
        <v>0</v>
      </c>
      <c r="BB113" s="92">
        <v>0</v>
      </c>
      <c r="BC113" s="92">
        <v>0</v>
      </c>
      <c r="BD113" s="81"/>
      <c r="BE113" s="82">
        <v>2020</v>
      </c>
      <c r="BF113" s="79">
        <f>W113</f>
        <v>0</v>
      </c>
      <c r="BG113" s="79">
        <f t="shared" ref="BG113:BJ118" si="28">X113</f>
        <v>0</v>
      </c>
      <c r="BH113" s="79">
        <f t="shared" si="28"/>
        <v>0</v>
      </c>
      <c r="BI113" s="79">
        <f t="shared" si="28"/>
        <v>0</v>
      </c>
      <c r="BJ113" s="79">
        <f t="shared" si="28"/>
        <v>0</v>
      </c>
      <c r="BK113" s="81"/>
      <c r="BL113" s="82">
        <v>2020</v>
      </c>
      <c r="BM113" s="79">
        <f>AD113</f>
        <v>0</v>
      </c>
      <c r="BN113" s="79">
        <f t="shared" ref="BN113:BQ118" si="29">AE113</f>
        <v>0</v>
      </c>
      <c r="BO113" s="79">
        <f t="shared" si="29"/>
        <v>0</v>
      </c>
      <c r="BP113" s="79">
        <f t="shared" si="29"/>
        <v>0</v>
      </c>
      <c r="BQ113" s="79">
        <f t="shared" si="29"/>
        <v>0</v>
      </c>
      <c r="BR113" s="90"/>
    </row>
    <row r="114" spans="1:70" s="55" customFormat="1" x14ac:dyDescent="0.25">
      <c r="A114" s="23">
        <v>2021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65"/>
      <c r="H114" s="23">
        <v>2021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3"/>
      <c r="O114" s="23">
        <v>2021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65"/>
      <c r="V114" s="23">
        <v>2021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65"/>
      <c r="AC114" s="23">
        <v>2021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65"/>
      <c r="AJ114" s="82">
        <v>2021</v>
      </c>
      <c r="AK114" s="91">
        <f t="shared" si="22"/>
        <v>0</v>
      </c>
      <c r="AL114" s="91">
        <f t="shared" si="23"/>
        <v>0</v>
      </c>
      <c r="AM114" s="91">
        <f t="shared" si="24"/>
        <v>0</v>
      </c>
      <c r="AN114" s="91">
        <f t="shared" si="25"/>
        <v>0</v>
      </c>
      <c r="AO114" s="91">
        <f t="shared" si="26"/>
        <v>0</v>
      </c>
      <c r="AP114" s="81"/>
      <c r="AQ114" s="82">
        <v>2021</v>
      </c>
      <c r="AR114" s="79">
        <f t="shared" ref="AR114:AR118" si="30">I114</f>
        <v>0</v>
      </c>
      <c r="AS114" s="79">
        <f t="shared" si="27"/>
        <v>0</v>
      </c>
      <c r="AT114" s="79">
        <f t="shared" si="27"/>
        <v>0</v>
      </c>
      <c r="AU114" s="79">
        <f t="shared" si="27"/>
        <v>0</v>
      </c>
      <c r="AV114" s="79">
        <f t="shared" si="27"/>
        <v>0</v>
      </c>
      <c r="AW114" s="90"/>
      <c r="AX114" s="82">
        <v>2021</v>
      </c>
      <c r="AY114" s="92">
        <v>0</v>
      </c>
      <c r="AZ114" s="92">
        <v>0</v>
      </c>
      <c r="BA114" s="92">
        <v>0</v>
      </c>
      <c r="BB114" s="92">
        <v>0</v>
      </c>
      <c r="BC114" s="92">
        <v>0</v>
      </c>
      <c r="BD114" s="81"/>
      <c r="BE114" s="82">
        <v>2021</v>
      </c>
      <c r="BF114" s="79">
        <f t="shared" ref="BF114:BF118" si="31">W114</f>
        <v>0</v>
      </c>
      <c r="BG114" s="79">
        <f t="shared" si="28"/>
        <v>0</v>
      </c>
      <c r="BH114" s="79">
        <f t="shared" si="28"/>
        <v>0</v>
      </c>
      <c r="BI114" s="79">
        <f t="shared" si="28"/>
        <v>0</v>
      </c>
      <c r="BJ114" s="79">
        <f t="shared" si="28"/>
        <v>0</v>
      </c>
      <c r="BK114" s="81"/>
      <c r="BL114" s="82">
        <v>2021</v>
      </c>
      <c r="BM114" s="79">
        <f t="shared" ref="BM114:BM118" si="32">AD114</f>
        <v>0</v>
      </c>
      <c r="BN114" s="79">
        <f t="shared" si="29"/>
        <v>0</v>
      </c>
      <c r="BO114" s="79">
        <f t="shared" si="29"/>
        <v>0</v>
      </c>
      <c r="BP114" s="79">
        <f t="shared" si="29"/>
        <v>0</v>
      </c>
      <c r="BQ114" s="79">
        <f t="shared" si="29"/>
        <v>0</v>
      </c>
      <c r="BR114" s="90"/>
    </row>
    <row r="115" spans="1:70" s="55" customFormat="1" x14ac:dyDescent="0.25">
      <c r="A115" s="23">
        <v>2022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65"/>
      <c r="H115" s="23">
        <v>2022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3"/>
      <c r="O115" s="23">
        <v>2022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65"/>
      <c r="V115" s="23">
        <v>2022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65"/>
      <c r="AC115" s="23">
        <v>2022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65"/>
      <c r="AJ115" s="82">
        <v>2022</v>
      </c>
      <c r="AK115" s="91">
        <f t="shared" si="22"/>
        <v>0</v>
      </c>
      <c r="AL115" s="91">
        <f t="shared" si="23"/>
        <v>0</v>
      </c>
      <c r="AM115" s="91">
        <f t="shared" si="24"/>
        <v>0</v>
      </c>
      <c r="AN115" s="91">
        <f t="shared" si="25"/>
        <v>0</v>
      </c>
      <c r="AO115" s="91">
        <f t="shared" si="26"/>
        <v>0</v>
      </c>
      <c r="AP115" s="81"/>
      <c r="AQ115" s="82">
        <v>2022</v>
      </c>
      <c r="AR115" s="79">
        <f t="shared" si="30"/>
        <v>0</v>
      </c>
      <c r="AS115" s="79">
        <f t="shared" si="27"/>
        <v>0</v>
      </c>
      <c r="AT115" s="79">
        <f t="shared" si="27"/>
        <v>0</v>
      </c>
      <c r="AU115" s="79">
        <f t="shared" si="27"/>
        <v>0</v>
      </c>
      <c r="AV115" s="79">
        <f t="shared" si="27"/>
        <v>0</v>
      </c>
      <c r="AW115" s="90"/>
      <c r="AX115" s="82">
        <v>2022</v>
      </c>
      <c r="AY115" s="92">
        <v>0</v>
      </c>
      <c r="AZ115" s="92">
        <v>0</v>
      </c>
      <c r="BA115" s="92">
        <v>0</v>
      </c>
      <c r="BB115" s="92">
        <v>0</v>
      </c>
      <c r="BC115" s="92">
        <v>0</v>
      </c>
      <c r="BD115" s="81"/>
      <c r="BE115" s="82">
        <v>2022</v>
      </c>
      <c r="BF115" s="79">
        <f t="shared" si="31"/>
        <v>0</v>
      </c>
      <c r="BG115" s="79">
        <f t="shared" si="28"/>
        <v>0</v>
      </c>
      <c r="BH115" s="79">
        <f t="shared" si="28"/>
        <v>0</v>
      </c>
      <c r="BI115" s="79">
        <f t="shared" si="28"/>
        <v>0</v>
      </c>
      <c r="BJ115" s="79">
        <f t="shared" si="28"/>
        <v>0</v>
      </c>
      <c r="BK115" s="81"/>
      <c r="BL115" s="82">
        <v>2022</v>
      </c>
      <c r="BM115" s="79">
        <f t="shared" si="32"/>
        <v>0</v>
      </c>
      <c r="BN115" s="79">
        <f t="shared" si="29"/>
        <v>0</v>
      </c>
      <c r="BO115" s="79">
        <f t="shared" si="29"/>
        <v>0</v>
      </c>
      <c r="BP115" s="79">
        <f t="shared" si="29"/>
        <v>0</v>
      </c>
      <c r="BQ115" s="79">
        <f t="shared" si="29"/>
        <v>0</v>
      </c>
      <c r="BR115" s="90"/>
    </row>
    <row r="116" spans="1:70" s="55" customFormat="1" x14ac:dyDescent="0.25">
      <c r="A116" s="23">
        <v>2023</v>
      </c>
      <c r="B116" s="74">
        <v>-11468.864258329384</v>
      </c>
      <c r="C116" s="74">
        <v>-6162.0948245194741</v>
      </c>
      <c r="D116" s="74">
        <v>-2018.1725160216447</v>
      </c>
      <c r="E116" s="74">
        <v>24.682900371997675</v>
      </c>
      <c r="F116" s="74">
        <v>-7967.2607970986865</v>
      </c>
      <c r="G116" s="65"/>
      <c r="H116" s="23">
        <v>2023</v>
      </c>
      <c r="I116" s="74">
        <v>-11468.864258329384</v>
      </c>
      <c r="J116" s="74">
        <v>-6162.0948245194741</v>
      </c>
      <c r="K116" s="74">
        <v>-2018.1725160216447</v>
      </c>
      <c r="L116" s="74">
        <v>24.682900371997675</v>
      </c>
      <c r="M116" s="74">
        <v>-7967.2607970986865</v>
      </c>
      <c r="N116" s="73"/>
      <c r="O116" s="23">
        <v>2023</v>
      </c>
      <c r="P116" s="74">
        <v>-2535.7729355384363</v>
      </c>
      <c r="Q116" s="74">
        <v>-1522.4706922135083</v>
      </c>
      <c r="R116" s="74">
        <v>-569.47757101088064</v>
      </c>
      <c r="S116" s="74">
        <v>-181.40489395312761</v>
      </c>
      <c r="T116" s="74">
        <v>-7083.971298007702</v>
      </c>
      <c r="U116" s="65"/>
      <c r="V116" s="23">
        <v>2023</v>
      </c>
      <c r="W116" s="74">
        <v>-16285.659398119431</v>
      </c>
      <c r="X116" s="74">
        <v>-13366.82267378387</v>
      </c>
      <c r="Y116" s="74">
        <v>-10999.198387067358</v>
      </c>
      <c r="Z116" s="74">
        <v>-346.69791107146739</v>
      </c>
      <c r="AA116" s="74">
        <v>-10008.167020592373</v>
      </c>
      <c r="AB116" s="65"/>
      <c r="AC116" s="23">
        <v>2023</v>
      </c>
      <c r="AD116" s="74">
        <v>-11341.785793359391</v>
      </c>
      <c r="AE116" s="74">
        <v>-5824.3838022751734</v>
      </c>
      <c r="AF116" s="74">
        <v>-900.15595940122148</v>
      </c>
      <c r="AG116" s="74">
        <v>36.045535453304183</v>
      </c>
      <c r="AH116" s="74">
        <v>-8114.9853528499953</v>
      </c>
      <c r="AI116" s="65"/>
      <c r="AJ116" s="82">
        <v>2023</v>
      </c>
      <c r="AK116" s="91">
        <f t="shared" si="22"/>
        <v>-11468.864258329384</v>
      </c>
      <c r="AL116" s="91">
        <f t="shared" si="23"/>
        <v>-6162.0948245194741</v>
      </c>
      <c r="AM116" s="91">
        <f t="shared" si="24"/>
        <v>-2018.1725160216447</v>
      </c>
      <c r="AN116" s="91">
        <f t="shared" si="25"/>
        <v>24.682900371997675</v>
      </c>
      <c r="AO116" s="91">
        <f t="shared" si="26"/>
        <v>-7967.2607970986865</v>
      </c>
      <c r="AP116" s="81"/>
      <c r="AQ116" s="82">
        <v>2023</v>
      </c>
      <c r="AR116" s="79">
        <f t="shared" si="30"/>
        <v>-11468.864258329384</v>
      </c>
      <c r="AS116" s="79">
        <f t="shared" si="27"/>
        <v>-6162.0948245194741</v>
      </c>
      <c r="AT116" s="79">
        <f t="shared" si="27"/>
        <v>-2018.1725160216447</v>
      </c>
      <c r="AU116" s="79">
        <f t="shared" si="27"/>
        <v>24.682900371997675</v>
      </c>
      <c r="AV116" s="79">
        <f t="shared" si="27"/>
        <v>-7967.2607970986865</v>
      </c>
      <c r="AW116" s="90"/>
      <c r="AX116" s="82">
        <v>2023</v>
      </c>
      <c r="AY116" s="92">
        <f t="shared" ref="AY116:BC118" si="33">P116</f>
        <v>-2535.7729355384363</v>
      </c>
      <c r="AZ116" s="92">
        <f t="shared" si="33"/>
        <v>-1522.4706922135083</v>
      </c>
      <c r="BA116" s="92">
        <f t="shared" si="33"/>
        <v>-569.47757101088064</v>
      </c>
      <c r="BB116" s="92">
        <f t="shared" si="33"/>
        <v>-181.40489395312761</v>
      </c>
      <c r="BC116" s="92">
        <f t="shared" si="33"/>
        <v>-7083.971298007702</v>
      </c>
      <c r="BD116" s="81"/>
      <c r="BE116" s="82">
        <v>2023</v>
      </c>
      <c r="BF116" s="79">
        <f t="shared" si="31"/>
        <v>-16285.659398119431</v>
      </c>
      <c r="BG116" s="79">
        <f t="shared" si="28"/>
        <v>-13366.82267378387</v>
      </c>
      <c r="BH116" s="79">
        <f t="shared" si="28"/>
        <v>-10999.198387067358</v>
      </c>
      <c r="BI116" s="79">
        <f t="shared" si="28"/>
        <v>-346.69791107146739</v>
      </c>
      <c r="BJ116" s="79">
        <f t="shared" si="28"/>
        <v>-10008.167020592373</v>
      </c>
      <c r="BK116" s="81"/>
      <c r="BL116" s="82">
        <v>2023</v>
      </c>
      <c r="BM116" s="79">
        <f t="shared" si="32"/>
        <v>-11341.785793359391</v>
      </c>
      <c r="BN116" s="79">
        <f t="shared" si="29"/>
        <v>-5824.3838022751734</v>
      </c>
      <c r="BO116" s="79">
        <f t="shared" si="29"/>
        <v>-900.15595940122148</v>
      </c>
      <c r="BP116" s="79">
        <f t="shared" si="29"/>
        <v>36.045535453304183</v>
      </c>
      <c r="BQ116" s="79">
        <f t="shared" si="29"/>
        <v>-8114.9853528499953</v>
      </c>
      <c r="BR116" s="90"/>
    </row>
    <row r="117" spans="1:70" s="55" customFormat="1" x14ac:dyDescent="0.25">
      <c r="A117" s="23">
        <v>2024</v>
      </c>
      <c r="B117" s="75">
        <v>-9342.3088401015848</v>
      </c>
      <c r="C117" s="75">
        <v>-4929.3214421267621</v>
      </c>
      <c r="D117" s="75">
        <v>-1060.0093200883312</v>
      </c>
      <c r="E117" s="75">
        <v>-6.357147829796304</v>
      </c>
      <c r="F117" s="75">
        <v>-9557.991181849211</v>
      </c>
      <c r="G117" s="65"/>
      <c r="H117" s="23">
        <v>2024</v>
      </c>
      <c r="I117" s="75">
        <v>-11872.377851666184</v>
      </c>
      <c r="J117" s="75">
        <v>-7487.0107738263905</v>
      </c>
      <c r="K117" s="75">
        <v>-1758.0135345942472</v>
      </c>
      <c r="L117" s="75">
        <v>-3.2826205125893466</v>
      </c>
      <c r="M117" s="75">
        <v>-10351.761516328494</v>
      </c>
      <c r="N117" s="73"/>
      <c r="O117" s="23">
        <v>2024</v>
      </c>
      <c r="P117" s="75">
        <v>2364.8396215162938</v>
      </c>
      <c r="Q117" s="75">
        <v>335.79884635820054</v>
      </c>
      <c r="R117" s="75">
        <v>-151.95903568778886</v>
      </c>
      <c r="S117" s="75">
        <v>-81.026448835276824</v>
      </c>
      <c r="T117" s="75">
        <v>-9775.2610530584934</v>
      </c>
      <c r="U117" s="65"/>
      <c r="V117" s="23">
        <v>2024</v>
      </c>
      <c r="W117" s="75">
        <v>-24070.794467503671</v>
      </c>
      <c r="X117" s="75">
        <v>-16990.471698549343</v>
      </c>
      <c r="Y117" s="75">
        <v>-5780.5692092841637</v>
      </c>
      <c r="Z117" s="75">
        <v>-216.38272992190468</v>
      </c>
      <c r="AA117" s="75">
        <v>-12369.138430711406</v>
      </c>
      <c r="AB117" s="65"/>
      <c r="AC117" s="23">
        <v>2024</v>
      </c>
      <c r="AD117" s="75">
        <v>-173.55730215506628</v>
      </c>
      <c r="AE117" s="75">
        <v>-2433.2640435316134</v>
      </c>
      <c r="AF117" s="75">
        <v>1709.22847717267</v>
      </c>
      <c r="AG117" s="75">
        <v>1.6734556466763024</v>
      </c>
      <c r="AH117" s="75">
        <v>-12445.400417272351</v>
      </c>
      <c r="AI117" s="65"/>
      <c r="AJ117" s="82">
        <v>2024</v>
      </c>
      <c r="AK117" s="91">
        <f t="shared" si="22"/>
        <v>-9342.3088401015848</v>
      </c>
      <c r="AL117" s="91">
        <f t="shared" si="23"/>
        <v>-4929.3214421267621</v>
      </c>
      <c r="AM117" s="91">
        <f t="shared" si="24"/>
        <v>-1060.0093200883312</v>
      </c>
      <c r="AN117" s="91">
        <f t="shared" si="25"/>
        <v>-6.357147829796304</v>
      </c>
      <c r="AO117" s="91">
        <f t="shared" si="26"/>
        <v>-9557.991181849211</v>
      </c>
      <c r="AP117" s="81"/>
      <c r="AQ117" s="82">
        <v>2024</v>
      </c>
      <c r="AR117" s="79">
        <f t="shared" si="30"/>
        <v>-11872.377851666184</v>
      </c>
      <c r="AS117" s="79">
        <f t="shared" si="27"/>
        <v>-7487.0107738263905</v>
      </c>
      <c r="AT117" s="79">
        <f t="shared" si="27"/>
        <v>-1758.0135345942472</v>
      </c>
      <c r="AU117" s="79">
        <f t="shared" si="27"/>
        <v>-3.2826205125893466</v>
      </c>
      <c r="AV117" s="79">
        <f t="shared" si="27"/>
        <v>-10351.761516328494</v>
      </c>
      <c r="AW117" s="90"/>
      <c r="AX117" s="82">
        <v>2024</v>
      </c>
      <c r="AY117" s="92">
        <f t="shared" si="33"/>
        <v>2364.8396215162938</v>
      </c>
      <c r="AZ117" s="92">
        <f t="shared" si="33"/>
        <v>335.79884635820054</v>
      </c>
      <c r="BA117" s="92">
        <f t="shared" si="33"/>
        <v>-151.95903568778886</v>
      </c>
      <c r="BB117" s="92">
        <f t="shared" si="33"/>
        <v>-81.026448835276824</v>
      </c>
      <c r="BC117" s="92">
        <f t="shared" si="33"/>
        <v>-9775.2610530584934</v>
      </c>
      <c r="BD117" s="81"/>
      <c r="BE117" s="82">
        <v>2024</v>
      </c>
      <c r="BF117" s="79">
        <f t="shared" si="31"/>
        <v>-24070.794467503671</v>
      </c>
      <c r="BG117" s="79">
        <f t="shared" si="28"/>
        <v>-16990.471698549343</v>
      </c>
      <c r="BH117" s="79">
        <f t="shared" si="28"/>
        <v>-5780.5692092841637</v>
      </c>
      <c r="BI117" s="79">
        <f t="shared" si="28"/>
        <v>-216.38272992190468</v>
      </c>
      <c r="BJ117" s="79">
        <f t="shared" si="28"/>
        <v>-12369.138430711406</v>
      </c>
      <c r="BK117" s="81"/>
      <c r="BL117" s="82">
        <v>2024</v>
      </c>
      <c r="BM117" s="79">
        <f t="shared" si="32"/>
        <v>-173.55730215506628</v>
      </c>
      <c r="BN117" s="79">
        <f t="shared" si="29"/>
        <v>-2433.2640435316134</v>
      </c>
      <c r="BO117" s="79">
        <f t="shared" si="29"/>
        <v>1709.22847717267</v>
      </c>
      <c r="BP117" s="79">
        <f t="shared" si="29"/>
        <v>1.6734556466763024</v>
      </c>
      <c r="BQ117" s="79">
        <f t="shared" si="29"/>
        <v>-12445.400417272351</v>
      </c>
      <c r="BR117" s="90"/>
    </row>
    <row r="118" spans="1:70" s="55" customFormat="1" x14ac:dyDescent="0.25">
      <c r="A118" s="23">
        <v>2025</v>
      </c>
      <c r="B118" s="74">
        <v>-5554.5047224971931</v>
      </c>
      <c r="C118" s="74">
        <v>-5503.5340565473307</v>
      </c>
      <c r="D118" s="74">
        <v>-1013.9797440371476</v>
      </c>
      <c r="E118" s="74">
        <v>3.3357210517351632</v>
      </c>
      <c r="F118" s="74">
        <v>-3569.4354116686154</v>
      </c>
      <c r="G118" s="65"/>
      <c r="H118" s="23">
        <v>2025</v>
      </c>
      <c r="I118" s="74">
        <v>-2929.0282262342516</v>
      </c>
      <c r="J118" s="74">
        <v>-2286.7693401006982</v>
      </c>
      <c r="K118" s="74">
        <v>-1236.9006778935072</v>
      </c>
      <c r="L118" s="74">
        <v>4.6563901657573297</v>
      </c>
      <c r="M118" s="74">
        <v>-3921.0222380584455</v>
      </c>
      <c r="N118" s="73"/>
      <c r="O118" s="23">
        <v>2025</v>
      </c>
      <c r="P118" s="74">
        <v>3158.6413878574967</v>
      </c>
      <c r="Q118" s="74">
        <v>1396.3963757242309</v>
      </c>
      <c r="R118" s="74">
        <v>463.42921333852064</v>
      </c>
      <c r="S118" s="74">
        <v>-19.033444406377384</v>
      </c>
      <c r="T118" s="74">
        <v>-3726.1535876785056</v>
      </c>
      <c r="U118" s="65"/>
      <c r="V118" s="23">
        <v>2025</v>
      </c>
      <c r="W118" s="74">
        <v>-13330.882623157464</v>
      </c>
      <c r="X118" s="74">
        <v>-4545.3526232892182</v>
      </c>
      <c r="Y118" s="74">
        <v>-4511.8335650856607</v>
      </c>
      <c r="Z118" s="74">
        <v>-169.2211035089349</v>
      </c>
      <c r="AA118" s="74">
        <v>-7496.8111851492431</v>
      </c>
      <c r="AB118" s="65"/>
      <c r="AC118" s="23">
        <v>2025</v>
      </c>
      <c r="AD118" s="74">
        <v>-5382.9721143508796</v>
      </c>
      <c r="AE118" s="74">
        <v>-3708.3462097235024</v>
      </c>
      <c r="AF118" s="74">
        <v>2593.5292274862586</v>
      </c>
      <c r="AG118" s="74">
        <v>-43.080533421001746</v>
      </c>
      <c r="AH118" s="74">
        <v>-5113.6807629044051</v>
      </c>
      <c r="AI118" s="65"/>
      <c r="AJ118" s="82">
        <v>2025</v>
      </c>
      <c r="AK118" s="91">
        <f t="shared" si="22"/>
        <v>-5554.5047224971931</v>
      </c>
      <c r="AL118" s="91">
        <f t="shared" si="23"/>
        <v>-5503.5340565473307</v>
      </c>
      <c r="AM118" s="91">
        <f t="shared" si="24"/>
        <v>-1013.9797440371476</v>
      </c>
      <c r="AN118" s="91">
        <f t="shared" si="25"/>
        <v>3.3357210517351632</v>
      </c>
      <c r="AO118" s="91">
        <f t="shared" si="26"/>
        <v>-3569.4354116686154</v>
      </c>
      <c r="AP118" s="81"/>
      <c r="AQ118" s="82">
        <v>2025</v>
      </c>
      <c r="AR118" s="79">
        <f t="shared" si="30"/>
        <v>-2929.0282262342516</v>
      </c>
      <c r="AS118" s="79">
        <f t="shared" si="27"/>
        <v>-2286.7693401006982</v>
      </c>
      <c r="AT118" s="79">
        <f t="shared" si="27"/>
        <v>-1236.9006778935072</v>
      </c>
      <c r="AU118" s="79">
        <f t="shared" si="27"/>
        <v>4.6563901657573297</v>
      </c>
      <c r="AV118" s="79">
        <f t="shared" si="27"/>
        <v>-3921.0222380584455</v>
      </c>
      <c r="AW118" s="90"/>
      <c r="AX118" s="82">
        <v>2025</v>
      </c>
      <c r="AY118" s="92">
        <f t="shared" si="33"/>
        <v>3158.6413878574967</v>
      </c>
      <c r="AZ118" s="92">
        <f t="shared" si="33"/>
        <v>1396.3963757242309</v>
      </c>
      <c r="BA118" s="92">
        <f t="shared" si="33"/>
        <v>463.42921333852064</v>
      </c>
      <c r="BB118" s="92">
        <f t="shared" si="33"/>
        <v>-19.033444406377384</v>
      </c>
      <c r="BC118" s="92">
        <f t="shared" si="33"/>
        <v>-3726.1535876785056</v>
      </c>
      <c r="BD118" s="81"/>
      <c r="BE118" s="82">
        <v>2025</v>
      </c>
      <c r="BF118" s="79">
        <f t="shared" si="31"/>
        <v>-13330.882623157464</v>
      </c>
      <c r="BG118" s="79">
        <f t="shared" si="28"/>
        <v>-4545.3526232892182</v>
      </c>
      <c r="BH118" s="79">
        <f t="shared" si="28"/>
        <v>-4511.8335650856607</v>
      </c>
      <c r="BI118" s="79">
        <f t="shared" si="28"/>
        <v>-169.2211035089349</v>
      </c>
      <c r="BJ118" s="79">
        <f t="shared" si="28"/>
        <v>-7496.8111851492431</v>
      </c>
      <c r="BK118" s="81"/>
      <c r="BL118" s="82">
        <v>2025</v>
      </c>
      <c r="BM118" s="79">
        <f t="shared" si="32"/>
        <v>-5382.9721143508796</v>
      </c>
      <c r="BN118" s="79">
        <f t="shared" si="29"/>
        <v>-3708.3462097235024</v>
      </c>
      <c r="BO118" s="79">
        <f t="shared" si="29"/>
        <v>2593.5292274862586</v>
      </c>
      <c r="BP118" s="79">
        <f t="shared" si="29"/>
        <v>-43.080533421001746</v>
      </c>
      <c r="BQ118" s="79">
        <f t="shared" si="29"/>
        <v>-5113.6807629044051</v>
      </c>
      <c r="BR118" s="90"/>
    </row>
    <row r="119" spans="1:70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</row>
  </sheetData>
  <scenarios current="0">
    <scenario name="Neutral" locked="1" count="1" user="Kiet Lee" comment="Created by Kiet Lee on 10/10/2017">
      <inputCells r="B2" val="5" numFmtId="9"/>
    </scenario>
  </scenarios>
  <mergeCells count="21">
    <mergeCell ref="BE52:BE67"/>
    <mergeCell ref="A52:A67"/>
    <mergeCell ref="H52:H67"/>
    <mergeCell ref="O52:O67"/>
    <mergeCell ref="V52:V67"/>
    <mergeCell ref="A27:A42"/>
    <mergeCell ref="AC52:AC67"/>
    <mergeCell ref="BL52:BL67"/>
    <mergeCell ref="AJ52:AJ67"/>
    <mergeCell ref="AQ52:AQ67"/>
    <mergeCell ref="AX52:AX67"/>
    <mergeCell ref="A73:A88"/>
    <mergeCell ref="H73:H88"/>
    <mergeCell ref="O73:O88"/>
    <mergeCell ref="V73:V88"/>
    <mergeCell ref="AC73:AC88"/>
    <mergeCell ref="BL73:BL88"/>
    <mergeCell ref="AJ73:AJ88"/>
    <mergeCell ref="AQ73:AQ88"/>
    <mergeCell ref="AX73:AX88"/>
    <mergeCell ref="BE73:BE88"/>
  </mergeCells>
  <conditionalFormatting sqref="D17:Q23">
    <cfRule type="cellIs" dxfId="13" priority="5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BS127"/>
  <sheetViews>
    <sheetView topLeftCell="A45" zoomScale="70" zoomScaleNormal="70" workbookViewId="0">
      <selection activeCell="AJ58" sqref="AJ58:BR127"/>
    </sheetView>
  </sheetViews>
  <sheetFormatPr defaultColWidth="14.7109375" defaultRowHeight="15" x14ac:dyDescent="0.25"/>
  <cols>
    <col min="1" max="2" width="14.7109375" style="55"/>
    <col min="3" max="3" width="17.140625" style="55" customWidth="1"/>
    <col min="4" max="4" width="14.7109375" style="55"/>
    <col min="5" max="5" width="15.7109375" style="55" customWidth="1"/>
    <col min="6" max="16384" width="14.7109375" style="55"/>
  </cols>
  <sheetData>
    <row r="1" spans="1:63" s="50" customFormat="1" x14ac:dyDescent="0.25">
      <c r="A1" s="9" t="s">
        <v>11</v>
      </c>
      <c r="C1" s="9" t="s">
        <v>13</v>
      </c>
    </row>
    <row r="2" spans="1:63" x14ac:dyDescent="0.25">
      <c r="A2" s="5" t="s">
        <v>8</v>
      </c>
      <c r="B2" s="95">
        <v>0.06</v>
      </c>
      <c r="C2" s="21">
        <f>Discount_rate</f>
        <v>0.06</v>
      </c>
    </row>
    <row r="3" spans="1:63" x14ac:dyDescent="0.25">
      <c r="A3" s="10" t="s">
        <v>12</v>
      </c>
      <c r="B3" s="25">
        <v>473123.59452175803</v>
      </c>
      <c r="C3" s="32">
        <f>Option_C2_PresentCost+Snowylink2_Cost</f>
        <v>473123.59452175803</v>
      </c>
    </row>
    <row r="4" spans="1:63" x14ac:dyDescent="0.25">
      <c r="A4" s="10" t="s">
        <v>26</v>
      </c>
      <c r="B4" s="16">
        <v>30</v>
      </c>
      <c r="C4" s="20">
        <f>Network_payment_duration_years</f>
        <v>30</v>
      </c>
    </row>
    <row r="5" spans="1:63" x14ac:dyDescent="0.25">
      <c r="A5" s="10" t="s">
        <v>77</v>
      </c>
      <c r="B5" s="16">
        <v>2035</v>
      </c>
      <c r="C5" s="20">
        <f>Snowylink_Year</f>
        <v>2035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63" x14ac:dyDescent="0.25">
      <c r="A6" s="11"/>
      <c r="B6" s="26"/>
      <c r="D6" s="50"/>
      <c r="E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63" x14ac:dyDescent="0.25">
      <c r="A7" s="28" t="s">
        <v>14</v>
      </c>
      <c r="B7" s="30" t="str">
        <f>Assumptions!B23</f>
        <v>Neutral 4 Deg</v>
      </c>
      <c r="C7" s="30" t="str">
        <f>Assumptions!C23</f>
        <v>NeutralWS 4 Deg</v>
      </c>
      <c r="D7" s="30" t="str">
        <f>Assumptions!D23</f>
        <v>Slow Change 4 Deg</v>
      </c>
      <c r="E7" s="30" t="str">
        <f>Assumptions!E23</f>
        <v>Fast Change 4 Deg</v>
      </c>
      <c r="F7" s="30" t="str">
        <f>Assumptions!F23</f>
        <v>NoIC 4 Deg</v>
      </c>
      <c r="G7" s="30" t="str">
        <f>Assumptions!G23</f>
        <v>Neutral 2 Deg</v>
      </c>
      <c r="H7" s="30" t="str">
        <f>Assumptions!H23</f>
        <v>NeutralWS 2 Deg</v>
      </c>
      <c r="I7" s="30" t="str">
        <f>Assumptions!I23</f>
        <v>Slow Change 2 Deg</v>
      </c>
      <c r="J7" s="30" t="str">
        <f>Assumptions!J23</f>
        <v>Fast Change 2 Deg</v>
      </c>
      <c r="K7" s="30" t="str">
        <f>Assumptions!K23</f>
        <v>NoIC 2 Deg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63" x14ac:dyDescent="0.25">
      <c r="A8" s="29" t="s">
        <v>7</v>
      </c>
      <c r="B8" s="25">
        <f>D54</f>
        <v>150573.38405109796</v>
      </c>
      <c r="C8" s="25">
        <f>K54</f>
        <v>165051.37916406099</v>
      </c>
      <c r="D8" s="25">
        <f>R54</f>
        <v>116633.96284199931</v>
      </c>
      <c r="E8" s="25">
        <f>Y54</f>
        <v>522480.26024125371</v>
      </c>
      <c r="F8" s="25">
        <f>AF54</f>
        <v>496322.27758917579</v>
      </c>
      <c r="G8" s="25">
        <f>AM54</f>
        <v>185458.93910936109</v>
      </c>
      <c r="H8" s="25">
        <f>AT54</f>
        <v>200728.11055552278</v>
      </c>
      <c r="I8" s="25">
        <f>BA54</f>
        <v>148103.32152785157</v>
      </c>
      <c r="J8" s="25">
        <f>BH54</f>
        <v>561318.70800615172</v>
      </c>
      <c r="K8" s="25">
        <f>BO54</f>
        <v>531207.83264743909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BK8" s="27"/>
    </row>
    <row r="9" spans="1:63" x14ac:dyDescent="0.25">
      <c r="A9" s="11"/>
      <c r="B9" s="26"/>
      <c r="D9" s="50"/>
      <c r="E9" s="50"/>
      <c r="G9" s="27"/>
      <c r="H9" s="27"/>
      <c r="I9" s="27"/>
      <c r="J9" s="27"/>
      <c r="K9" s="27"/>
      <c r="L9" s="27"/>
      <c r="M9" s="50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50"/>
      <c r="BK9" s="27"/>
    </row>
    <row r="10" spans="1:63" s="50" customFormat="1" x14ac:dyDescent="0.25">
      <c r="A10" s="29" t="str">
        <f>Assumptions!A23</f>
        <v>Scenario weightings</v>
      </c>
      <c r="B10" s="6" t="str">
        <f>Assumptions!B23</f>
        <v>Neutral 4 Deg</v>
      </c>
      <c r="C10" s="6" t="str">
        <f>Assumptions!C23</f>
        <v>NeutralWS 4 Deg</v>
      </c>
      <c r="D10" s="6" t="str">
        <f>Assumptions!D23</f>
        <v>Slow Change 4 Deg</v>
      </c>
      <c r="E10" s="6" t="str">
        <f>Assumptions!E23</f>
        <v>Fast Change 4 Deg</v>
      </c>
      <c r="F10" s="6" t="str">
        <f>Assumptions!F23</f>
        <v>NoIC 4 Deg</v>
      </c>
      <c r="G10" s="6" t="str">
        <f>Assumptions!G23</f>
        <v>Neutral 2 Deg</v>
      </c>
      <c r="H10" s="6" t="str">
        <f>Assumptions!H23</f>
        <v>NeutralWS 2 Deg</v>
      </c>
      <c r="I10" s="6" t="str">
        <f>Assumptions!I23</f>
        <v>Slow Change 2 Deg</v>
      </c>
      <c r="J10" s="6" t="str">
        <f>Assumptions!J23</f>
        <v>Fast Change 2 Deg</v>
      </c>
      <c r="K10" s="6" t="str">
        <f>Assumptions!K23</f>
        <v>NoIC 2 Deg</v>
      </c>
      <c r="L10" s="6" t="str">
        <f>Assumptions!L23</f>
        <v>Total</v>
      </c>
    </row>
    <row r="11" spans="1:63" s="50" customFormat="1" x14ac:dyDescent="0.25">
      <c r="A11" s="10" t="str">
        <f>Assumptions!A24</f>
        <v>Scenario weighting A -  Equal</v>
      </c>
      <c r="B11" s="93">
        <f>Assumptions!B24</f>
        <v>0.13999999999999999</v>
      </c>
      <c r="C11" s="93">
        <f>Assumptions!C24</f>
        <v>0.13999999999999999</v>
      </c>
      <c r="D11" s="93">
        <f>Assumptions!D24</f>
        <v>0.13999999999999999</v>
      </c>
      <c r="E11" s="93">
        <f>Assumptions!E24</f>
        <v>0.13999999999999999</v>
      </c>
      <c r="F11" s="93">
        <f>Assumptions!F24</f>
        <v>0.13999999999999999</v>
      </c>
      <c r="G11" s="93">
        <f>Assumptions!G24</f>
        <v>0.06</v>
      </c>
      <c r="H11" s="93">
        <f>Assumptions!H24</f>
        <v>0.06</v>
      </c>
      <c r="I11" s="93">
        <f>Assumptions!I24</f>
        <v>0.06</v>
      </c>
      <c r="J11" s="93">
        <f>Assumptions!J24</f>
        <v>0.06</v>
      </c>
      <c r="K11" s="93">
        <f>Assumptions!K24</f>
        <v>0.06</v>
      </c>
      <c r="L11" s="93">
        <f>Assumptions!L24</f>
        <v>1.0000000000000002</v>
      </c>
      <c r="O11" s="114"/>
    </row>
    <row r="12" spans="1:63" s="50" customFormat="1" x14ac:dyDescent="0.25">
      <c r="A12" s="10" t="str">
        <f>Assumptions!A25</f>
        <v>Scenario weighting B - 60 %Neutral</v>
      </c>
      <c r="B12" s="93">
        <f>Assumptions!B25</f>
        <v>0.21</v>
      </c>
      <c r="C12" s="93">
        <f>Assumptions!C25</f>
        <v>0.21</v>
      </c>
      <c r="D12" s="93">
        <f>Assumptions!D25</f>
        <v>9.3333333333333324E-2</v>
      </c>
      <c r="E12" s="93">
        <f>Assumptions!E25</f>
        <v>9.3333333333333324E-2</v>
      </c>
      <c r="F12" s="93">
        <f>Assumptions!F25</f>
        <v>9.3333333333333324E-2</v>
      </c>
      <c r="G12" s="93">
        <f>Assumptions!G25</f>
        <v>0.09</v>
      </c>
      <c r="H12" s="93">
        <f>Assumptions!H25</f>
        <v>0.09</v>
      </c>
      <c r="I12" s="93">
        <f>Assumptions!I25</f>
        <v>0.04</v>
      </c>
      <c r="J12" s="93">
        <f>Assumptions!J25</f>
        <v>0.04</v>
      </c>
      <c r="K12" s="93">
        <f>Assumptions!K25</f>
        <v>0.04</v>
      </c>
      <c r="L12" s="93">
        <f>Assumptions!L25</f>
        <v>1</v>
      </c>
    </row>
    <row r="13" spans="1:63" s="50" customFormat="1" x14ac:dyDescent="0.25">
      <c r="A13" s="10" t="str">
        <f>Assumptions!A26</f>
        <v>Scenario weighting C - 60% Slow Change</v>
      </c>
      <c r="B13" s="93">
        <f>Assumptions!B26</f>
        <v>6.9999999999999993E-2</v>
      </c>
      <c r="C13" s="93">
        <f>Assumptions!C26</f>
        <v>6.9999999999999993E-2</v>
      </c>
      <c r="D13" s="93">
        <f>Assumptions!D26</f>
        <v>0.42</v>
      </c>
      <c r="E13" s="93">
        <f>Assumptions!E26</f>
        <v>6.9999999999999993E-2</v>
      </c>
      <c r="F13" s="93">
        <f>Assumptions!F26</f>
        <v>6.9999999999999993E-2</v>
      </c>
      <c r="G13" s="93">
        <f>Assumptions!G26</f>
        <v>0.03</v>
      </c>
      <c r="H13" s="93">
        <f>Assumptions!H26</f>
        <v>0.03</v>
      </c>
      <c r="I13" s="93">
        <f>Assumptions!I26</f>
        <v>0.18</v>
      </c>
      <c r="J13" s="93">
        <f>Assumptions!J26</f>
        <v>0.03</v>
      </c>
      <c r="K13" s="93">
        <f>Assumptions!K26</f>
        <v>0.03</v>
      </c>
      <c r="L13" s="93">
        <f>Assumptions!L26</f>
        <v>1</v>
      </c>
    </row>
    <row r="14" spans="1:63" s="50" customFormat="1" x14ac:dyDescent="0.25">
      <c r="A14" s="10" t="str">
        <f>Assumptions!A27</f>
        <v>Scenario weighting D - 60% Fast Change</v>
      </c>
      <c r="B14" s="93">
        <f>Assumptions!B27</f>
        <v>6.9999999999999993E-2</v>
      </c>
      <c r="C14" s="93">
        <f>Assumptions!C27</f>
        <v>6.9999999999999993E-2</v>
      </c>
      <c r="D14" s="93">
        <f>Assumptions!D27</f>
        <v>6.9999999999999993E-2</v>
      </c>
      <c r="E14" s="93">
        <f>Assumptions!E27</f>
        <v>0.42</v>
      </c>
      <c r="F14" s="93">
        <f>Assumptions!F27</f>
        <v>6.9999999999999993E-2</v>
      </c>
      <c r="G14" s="93">
        <f>Assumptions!G27</f>
        <v>0.03</v>
      </c>
      <c r="H14" s="93">
        <f>Assumptions!H27</f>
        <v>0.03</v>
      </c>
      <c r="I14" s="93">
        <f>Assumptions!I27</f>
        <v>0.03</v>
      </c>
      <c r="J14" s="93">
        <f>Assumptions!J27</f>
        <v>0.18</v>
      </c>
      <c r="K14" s="93">
        <f>Assumptions!K27</f>
        <v>0.03</v>
      </c>
      <c r="L14" s="93">
        <f>Assumptions!L27</f>
        <v>1</v>
      </c>
    </row>
    <row r="15" spans="1:63" s="50" customFormat="1" x14ac:dyDescent="0.25">
      <c r="A15" s="11"/>
      <c r="B15" s="52"/>
      <c r="C15" s="52"/>
      <c r="D15" s="52"/>
      <c r="E15" s="52"/>
      <c r="F15" s="52"/>
    </row>
    <row r="16" spans="1:63" s="50" customFormat="1" x14ac:dyDescent="0.25">
      <c r="A16" s="33"/>
      <c r="B16" s="6" t="s">
        <v>27</v>
      </c>
      <c r="C16" s="33" t="str">
        <f ca="1">MID(CELL("filename",C1),FIND("]",CELL("filename",C1))+1,255)</f>
        <v>Benefits - Option C2</v>
      </c>
      <c r="D16" s="44" t="s">
        <v>62</v>
      </c>
      <c r="E16" s="44" t="s">
        <v>63</v>
      </c>
      <c r="F16" s="44" t="s">
        <v>64</v>
      </c>
      <c r="G16" s="44" t="s">
        <v>65</v>
      </c>
      <c r="H16" s="44" t="s">
        <v>74</v>
      </c>
      <c r="I16" s="44" t="s">
        <v>66</v>
      </c>
      <c r="J16" s="44" t="s">
        <v>67</v>
      </c>
      <c r="K16" s="44" t="s">
        <v>68</v>
      </c>
      <c r="L16" s="44" t="s">
        <v>69</v>
      </c>
      <c r="M16" s="44" t="s">
        <v>75</v>
      </c>
      <c r="N16" s="10" t="str">
        <f>A11</f>
        <v>Scenario weighting A -  Equal</v>
      </c>
      <c r="O16" s="30" t="str">
        <f>A12</f>
        <v>Scenario weighting B - 60 %Neutral</v>
      </c>
      <c r="P16" s="30" t="str">
        <f>A13</f>
        <v>Scenario weighting C - 60% Slow Change</v>
      </c>
      <c r="Q16" s="30" t="str">
        <f>A14</f>
        <v>Scenario weighting D - 60% Fast Change</v>
      </c>
      <c r="R16" s="27"/>
      <c r="T16" s="27"/>
      <c r="BK16" s="27"/>
    </row>
    <row r="17" spans="1:71" x14ac:dyDescent="0.25">
      <c r="A17" s="5" t="s">
        <v>8</v>
      </c>
      <c r="B17" s="24">
        <f>Assumptions!B12+Discount_rate</f>
        <v>0.06</v>
      </c>
      <c r="C17" s="46" t="s">
        <v>28</v>
      </c>
      <c r="D17" s="48">
        <v>150573.38</v>
      </c>
      <c r="E17" s="48">
        <v>165051.38</v>
      </c>
      <c r="F17" s="48">
        <v>116633.96</v>
      </c>
      <c r="G17" s="48">
        <v>522480.26</v>
      </c>
      <c r="H17" s="48">
        <v>496322.28</v>
      </c>
      <c r="I17" s="48">
        <v>185458.94</v>
      </c>
      <c r="J17" s="48">
        <v>200728.11</v>
      </c>
      <c r="K17" s="48">
        <v>148103.32</v>
      </c>
      <c r="L17" s="48">
        <v>561318.71</v>
      </c>
      <c r="M17" s="48">
        <v>531207.82999999996</v>
      </c>
      <c r="N17" s="31">
        <f t="shared" ref="N17:N23" si="0">$B$11*$D17+$C$11*$E17+$D$11*$F17+$E$11*$G17+$G$11*$I17+$H$11*$J17+$I$11*$K17+$J$11*$L17+$F$11*$H17+$K$11*$M17</f>
        <v>300757.59100000001</v>
      </c>
      <c r="O17" s="31">
        <f t="shared" ref="O17:O23" si="1">$B$12*$D17+$C$12*$E17+$D$12*$F17+$E$12*$G17+$G$12*$I17+$H$12*$J17+$I$12*$K17+$J$12*$L17+$F$12*$H17+$K$12*$M17</f>
        <v>256637.3018333333</v>
      </c>
      <c r="P17" s="31">
        <f t="shared" ref="P17:P23" si="2">$B$13*$D17+$C$13*$E17+$D$13*$F17+$E$13*$G17+$G$13*$I17+$H$13*$J17+$I$13*$K17+$J$13*$L17+$F$13*$H17+$K$13*$M17</f>
        <v>213416.17950000003</v>
      </c>
      <c r="Q17" s="31">
        <f t="shared" ref="Q17:Q23" si="3">$B$14*$D17+$C$14*$E17+$D$14*$F17+$E$14*$G17+$G$14*$I17+$H$14*$J17+$I$14*$K17+$J$14*$L17+$F$14*$H17+$K$14*$M17</f>
        <v>417444.69299999997</v>
      </c>
      <c r="R17" s="27"/>
      <c r="T17" s="27"/>
      <c r="U17" s="102"/>
      <c r="V17" s="102"/>
      <c r="BK17" s="27"/>
    </row>
    <row r="18" spans="1:71" x14ac:dyDescent="0.25">
      <c r="A18" s="23"/>
      <c r="B18" s="24">
        <f>Assumptions!B13+Discount_rate</f>
        <v>0.1</v>
      </c>
      <c r="C18" s="23" t="str">
        <f>"Discount rate " &amp;(B18*100)&amp;"%"</f>
        <v>Discount rate 10%</v>
      </c>
      <c r="D18" s="48">
        <v>8900.74</v>
      </c>
      <c r="E18" s="48">
        <v>13151.54</v>
      </c>
      <c r="F18" s="48">
        <v>7259.65</v>
      </c>
      <c r="G18" s="48">
        <v>147977.47</v>
      </c>
      <c r="H18" s="48">
        <v>157840.51</v>
      </c>
      <c r="I18" s="48">
        <v>33919.49</v>
      </c>
      <c r="J18" s="48">
        <v>38754.01</v>
      </c>
      <c r="K18" s="48">
        <v>30119.53</v>
      </c>
      <c r="L18" s="48">
        <v>175689.54</v>
      </c>
      <c r="M18" s="48">
        <v>182859.26</v>
      </c>
      <c r="N18" s="31">
        <f t="shared" si="0"/>
        <v>74598.697199999995</v>
      </c>
      <c r="O18" s="31">
        <f t="shared" si="1"/>
        <v>55938.9058</v>
      </c>
      <c r="P18" s="31">
        <f t="shared" si="2"/>
        <v>44358.155599999998</v>
      </c>
      <c r="Q18" s="31">
        <f t="shared" si="3"/>
        <v>115444.89409999999</v>
      </c>
      <c r="R18" s="27"/>
      <c r="T18" s="27"/>
      <c r="U18" s="102"/>
      <c r="V18" s="102"/>
      <c r="BK18" s="27"/>
    </row>
    <row r="19" spans="1:71" x14ac:dyDescent="0.25">
      <c r="A19" s="23"/>
      <c r="B19" s="24">
        <f>Assumptions!B14+Discount_rate</f>
        <v>0.03</v>
      </c>
      <c r="C19" s="23" t="str">
        <f>"Discount rate " &amp;(B19*100)&amp;"%"</f>
        <v>Discount rate 3%</v>
      </c>
      <c r="D19" s="48">
        <v>402496.45</v>
      </c>
      <c r="E19" s="48">
        <v>439244.34</v>
      </c>
      <c r="F19" s="48">
        <v>296864.08</v>
      </c>
      <c r="G19" s="48">
        <v>1275310.31</v>
      </c>
      <c r="H19" s="48">
        <v>1185582.6100000001</v>
      </c>
      <c r="I19" s="48">
        <v>448373.24</v>
      </c>
      <c r="J19" s="48">
        <v>486133.83</v>
      </c>
      <c r="K19" s="48">
        <v>337837.48</v>
      </c>
      <c r="L19" s="48">
        <v>1326584.28</v>
      </c>
      <c r="M19" s="48">
        <v>1231459.3999999999</v>
      </c>
      <c r="N19" s="31">
        <f t="shared" si="0"/>
        <v>733752.98440000007</v>
      </c>
      <c r="O19" s="31">
        <f t="shared" si="1"/>
        <v>634097.10193333332</v>
      </c>
      <c r="P19" s="31">
        <f t="shared" si="2"/>
        <v>521454.54220000003</v>
      </c>
      <c r="Q19" s="31">
        <f t="shared" si="3"/>
        <v>1012222.7426999998</v>
      </c>
      <c r="R19" s="27"/>
      <c r="T19" s="27"/>
      <c r="U19" s="102"/>
      <c r="V19" s="102"/>
      <c r="BK19" s="27"/>
    </row>
    <row r="20" spans="1:71" x14ac:dyDescent="0.25">
      <c r="A20" s="22" t="s">
        <v>12</v>
      </c>
      <c r="B20" s="25">
        <f>Assumptions!B16*(Option_C2_PresentCost+Snowylink2_Cost)</f>
        <v>615060.6728782854</v>
      </c>
      <c r="C20" s="22" t="str">
        <f>"Cost x "&amp;Assumptions!B16</f>
        <v>Cost x 1.3</v>
      </c>
      <c r="D20" s="48">
        <v>85237.93</v>
      </c>
      <c r="E20" s="48">
        <v>99715.93</v>
      </c>
      <c r="F20" s="48">
        <v>51298.51</v>
      </c>
      <c r="G20" s="48">
        <v>457144.81</v>
      </c>
      <c r="H20" s="48">
        <v>396573.99</v>
      </c>
      <c r="I20" s="48">
        <v>120123.49</v>
      </c>
      <c r="J20" s="48">
        <v>135392.66</v>
      </c>
      <c r="K20" s="48">
        <v>82767.87</v>
      </c>
      <c r="L20" s="48">
        <v>495983.26</v>
      </c>
      <c r="M20" s="48">
        <v>431459.55</v>
      </c>
      <c r="N20" s="31">
        <f t="shared" si="0"/>
        <v>228539.57359999997</v>
      </c>
      <c r="O20" s="31">
        <f t="shared" si="1"/>
        <v>186713.47356666668</v>
      </c>
      <c r="P20" s="31">
        <f t="shared" si="2"/>
        <v>144639.44579999999</v>
      </c>
      <c r="Q20" s="31">
        <f t="shared" si="3"/>
        <v>348667.95929999999</v>
      </c>
      <c r="R20" s="27"/>
      <c r="T20" s="27"/>
      <c r="U20" s="102"/>
      <c r="V20" s="102"/>
      <c r="BK20" s="27"/>
    </row>
    <row r="21" spans="1:71" x14ac:dyDescent="0.25">
      <c r="A21" s="22"/>
      <c r="B21" s="25">
        <f>Assumptions!B17*(Option_C2_PresentCost+Snowylink2_Cost)</f>
        <v>331186.5161652306</v>
      </c>
      <c r="C21" s="22" t="str">
        <f>"Cost x "&amp;Assumptions!B17</f>
        <v>Cost x 0.7</v>
      </c>
      <c r="D21" s="48">
        <v>215908.83</v>
      </c>
      <c r="E21" s="48">
        <v>230386.82</v>
      </c>
      <c r="F21" s="48">
        <v>181969.41</v>
      </c>
      <c r="G21" s="48">
        <v>587815.71</v>
      </c>
      <c r="H21" s="48">
        <v>596070.55000000005</v>
      </c>
      <c r="I21" s="48">
        <v>250794.38</v>
      </c>
      <c r="J21" s="48">
        <v>266063.56</v>
      </c>
      <c r="K21" s="48">
        <v>213438.77</v>
      </c>
      <c r="L21" s="48">
        <v>626654.15</v>
      </c>
      <c r="M21" s="48">
        <v>630956.11</v>
      </c>
      <c r="N21" s="31">
        <f t="shared" si="0"/>
        <v>372975.60299999994</v>
      </c>
      <c r="O21" s="31">
        <f t="shared" si="1"/>
        <v>326561.12483333331</v>
      </c>
      <c r="P21" s="31">
        <f t="shared" si="2"/>
        <v>282192.91049999994</v>
      </c>
      <c r="Q21" s="31">
        <f t="shared" si="3"/>
        <v>486221.42249999999</v>
      </c>
      <c r="R21" s="27"/>
      <c r="T21" s="27"/>
      <c r="U21" s="102"/>
      <c r="V21" s="102"/>
      <c r="BK21" s="27"/>
    </row>
    <row r="22" spans="1:71" x14ac:dyDescent="0.25">
      <c r="A22" s="82" t="s">
        <v>77</v>
      </c>
      <c r="B22" s="83">
        <f>Assumptions!B19</f>
        <v>2040</v>
      </c>
      <c r="C22" s="82" t="str">
        <f>Assumptions!A19</f>
        <v>Keranglink 2040</v>
      </c>
      <c r="D22" s="48">
        <v>114144.19</v>
      </c>
      <c r="E22" s="48">
        <v>128622.19</v>
      </c>
      <c r="F22" s="48">
        <v>80204.77</v>
      </c>
      <c r="G22" s="48">
        <v>486051.07</v>
      </c>
      <c r="H22" s="48">
        <v>496322.28</v>
      </c>
      <c r="I22" s="48">
        <v>149029.75</v>
      </c>
      <c r="J22" s="48">
        <v>164298.92000000001</v>
      </c>
      <c r="K22" s="48">
        <v>111674.13</v>
      </c>
      <c r="L22" s="48">
        <v>524889.51</v>
      </c>
      <c r="M22" s="48">
        <v>531207.82999999996</v>
      </c>
      <c r="N22" s="31">
        <f t="shared" si="0"/>
        <v>271614.23840000003</v>
      </c>
      <c r="O22" s="31">
        <f t="shared" si="1"/>
        <v>225065.33676666667</v>
      </c>
      <c r="P22" s="31">
        <f t="shared" si="2"/>
        <v>180629.90820000001</v>
      </c>
      <c r="Q22" s="31">
        <f t="shared" si="3"/>
        <v>384658.42019999993</v>
      </c>
      <c r="R22" s="27"/>
      <c r="T22" s="27"/>
      <c r="U22" s="102"/>
      <c r="V22" s="102"/>
      <c r="BK22" s="27"/>
    </row>
    <row r="23" spans="1:71" x14ac:dyDescent="0.25">
      <c r="A23" s="82"/>
      <c r="B23" s="83">
        <f>Assumptions!B20</f>
        <v>2030</v>
      </c>
      <c r="C23" s="82" t="str">
        <f>Assumptions!A20</f>
        <v>Keranglink 2030</v>
      </c>
      <c r="D23" s="48">
        <v>199323.86</v>
      </c>
      <c r="E23" s="48">
        <v>213801.86</v>
      </c>
      <c r="F23" s="48">
        <v>165384.44</v>
      </c>
      <c r="G23" s="48">
        <v>571230.74</v>
      </c>
      <c r="H23" s="48">
        <v>496322.28</v>
      </c>
      <c r="I23" s="48">
        <v>234209.42</v>
      </c>
      <c r="J23" s="48">
        <v>249478.59</v>
      </c>
      <c r="K23" s="48">
        <v>196853.8</v>
      </c>
      <c r="L23" s="48">
        <v>610069.18000000005</v>
      </c>
      <c r="M23" s="48">
        <v>531207.82999999996</v>
      </c>
      <c r="N23" s="31">
        <f t="shared" si="0"/>
        <v>339757.97440000001</v>
      </c>
      <c r="O23" s="31">
        <f t="shared" si="1"/>
        <v>298887.71743333328</v>
      </c>
      <c r="P23" s="31">
        <f t="shared" si="2"/>
        <v>257291.61120000001</v>
      </c>
      <c r="Q23" s="31">
        <f t="shared" si="3"/>
        <v>461320.12319999991</v>
      </c>
      <c r="R23" s="27"/>
      <c r="T23" s="27"/>
      <c r="U23" s="102"/>
      <c r="V23" s="102"/>
      <c r="BK23" s="27"/>
    </row>
    <row r="24" spans="1:71" s="50" customFormat="1" x14ac:dyDescent="0.25">
      <c r="A24" s="59" t="s">
        <v>51</v>
      </c>
      <c r="B24" s="12"/>
      <c r="C24" s="4"/>
      <c r="E24" s="4"/>
    </row>
    <row r="25" spans="1:71" s="50" customFormat="1" x14ac:dyDescent="0.25">
      <c r="A25" s="105" t="s">
        <v>87</v>
      </c>
      <c r="B25" s="27"/>
      <c r="C25" s="108">
        <f>NPV($B$2,C27:C42)+NPV($B$2,D27:D42)</f>
        <v>364473.65114370669</v>
      </c>
      <c r="D25" s="26"/>
      <c r="E25" s="55"/>
      <c r="F25" s="55"/>
      <c r="G25" s="55"/>
      <c r="H25" s="55"/>
      <c r="I25" s="55"/>
      <c r="J25" s="55"/>
      <c r="K25" s="55"/>
      <c r="L25" s="107" t="s">
        <v>50</v>
      </c>
      <c r="M25" s="56"/>
      <c r="N25" s="56"/>
      <c r="O25" s="56"/>
      <c r="P25" s="109">
        <f>NPV($B$2,P27:P48)</f>
        <v>114709.4352269744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x14ac:dyDescent="0.25">
      <c r="A26" s="13" t="s">
        <v>0</v>
      </c>
      <c r="B26" s="13" t="s">
        <v>1</v>
      </c>
      <c r="C26" s="13" t="s">
        <v>5</v>
      </c>
      <c r="D26" s="13" t="s">
        <v>48</v>
      </c>
      <c r="L26" s="13" t="s">
        <v>0</v>
      </c>
      <c r="M26" s="13" t="s">
        <v>1</v>
      </c>
      <c r="N26" s="13" t="s">
        <v>55</v>
      </c>
      <c r="O26" s="13" t="s">
        <v>56</v>
      </c>
      <c r="P26" s="13" t="s">
        <v>57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x14ac:dyDescent="0.25">
      <c r="A27" s="128" t="s">
        <v>9</v>
      </c>
      <c r="B27" s="13">
        <v>2020</v>
      </c>
      <c r="C27" s="104">
        <v>7482.1962558110336</v>
      </c>
      <c r="D27" s="104">
        <v>0</v>
      </c>
      <c r="L27" s="110" t="s">
        <v>9</v>
      </c>
      <c r="M27" s="13">
        <v>2020</v>
      </c>
      <c r="N27" s="104">
        <f>IF(AND(M27&gt;=$B$5,M27&lt;=($B$5+($B$4-1))),-PMT($B$2,$B$4,$B$3*Snowylink2_Cost/(Snowylink2_Cost+Option_C2_PresentCost),,0),0)</f>
        <v>0</v>
      </c>
      <c r="O27" s="104">
        <v>0</v>
      </c>
      <c r="P27" s="104">
        <f>N27-O27</f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x14ac:dyDescent="0.25">
      <c r="A28" s="129"/>
      <c r="B28" s="13">
        <v>2021</v>
      </c>
      <c r="C28" s="104">
        <v>7482.1962558110336</v>
      </c>
      <c r="D28" s="104">
        <v>0</v>
      </c>
      <c r="L28" s="111"/>
      <c r="M28" s="13">
        <v>2021</v>
      </c>
      <c r="N28" s="104">
        <f>IF(AND(M28&gt;=$B$5,M28&lt;=($B$5+($B$4-1))),-PMT($B$2,$B$4,$B$3*Snowylink2_Cost/(Snowylink2_Cost+Option_C2_PresentCost),,0),0)</f>
        <v>0</v>
      </c>
      <c r="O28" s="104">
        <v>0</v>
      </c>
      <c r="P28" s="104">
        <f>N28-O28</f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x14ac:dyDescent="0.25">
      <c r="A29" s="129"/>
      <c r="B29" s="13">
        <v>2022</v>
      </c>
      <c r="C29" s="104">
        <v>8228.7085840669733</v>
      </c>
      <c r="D29" s="104">
        <v>0</v>
      </c>
      <c r="L29" s="111"/>
      <c r="M29" s="13">
        <v>2022</v>
      </c>
      <c r="N29" s="104">
        <f>IF(AND(M29&gt;=$B$5,M29&lt;=($B$5+($B$4-1))),-PMT($B$2,$B$4,$B$3*Snowylink2_Cost/(Snowylink2_Cost+Option_C2_PresentCost),,0),0)</f>
        <v>0</v>
      </c>
      <c r="O29" s="104">
        <v>0</v>
      </c>
      <c r="P29" s="104">
        <f>N29-O29</f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x14ac:dyDescent="0.25">
      <c r="A30" s="129"/>
      <c r="B30" s="13">
        <v>2023</v>
      </c>
      <c r="C30" s="104">
        <v>915.24745035759804</v>
      </c>
      <c r="D30" s="104">
        <v>0</v>
      </c>
      <c r="L30" s="111"/>
      <c r="M30" s="13">
        <v>2023</v>
      </c>
      <c r="N30" s="104">
        <f>IF(AND(M30&gt;=$B$5,M30&lt;=($B$5+($B$4-1))),-PMT($B$2,$B$4,$B$3*Snowylink2_Cost/(Snowylink2_Cost+Option_C2_PresentCost),,0),0)</f>
        <v>0</v>
      </c>
      <c r="O30" s="104">
        <v>0</v>
      </c>
      <c r="P30" s="104">
        <f>N30-O30</f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x14ac:dyDescent="0.25">
      <c r="A31" s="129"/>
      <c r="B31" s="13">
        <v>2024</v>
      </c>
      <c r="C31" s="104">
        <v>1875.30952268992</v>
      </c>
      <c r="D31" s="104">
        <v>857.28425000000004</v>
      </c>
      <c r="L31" s="111"/>
      <c r="M31" s="13">
        <v>2024</v>
      </c>
      <c r="N31" s="104">
        <f>IF(AND(M31&gt;=$B$5,M31&lt;=($B$5+($B$4-1))),-PMT($B$2,$B$4,$B$3*Snowylink2_Cost/(Snowylink2_Cost+Option_C2_PresentCost),,0),0)</f>
        <v>0</v>
      </c>
      <c r="O31" s="104">
        <v>0</v>
      </c>
      <c r="P31" s="104">
        <f>N31-O31</f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x14ac:dyDescent="0.25">
      <c r="A32" s="129"/>
      <c r="B32" s="13">
        <v>2025</v>
      </c>
      <c r="C32" s="104">
        <v>32918.935583962448</v>
      </c>
      <c r="D32" s="104">
        <v>1138.0520727347287</v>
      </c>
      <c r="L32" s="111"/>
      <c r="M32" s="13">
        <v>2025</v>
      </c>
      <c r="N32" s="104">
        <f>IF(AND(M32&gt;=$B$5,M32&lt;=($B$5+($B$4-1))),-PMT($B$2,$B$4,$B$3*Snowylink2_Cost/(Snowylink2_Cost+Option_C2_PresentCost),,0),0)</f>
        <v>0</v>
      </c>
      <c r="O32" s="104">
        <v>0</v>
      </c>
      <c r="P32" s="104">
        <f>N32-O32</f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x14ac:dyDescent="0.25">
      <c r="A33" s="129"/>
      <c r="B33" s="13">
        <v>2026</v>
      </c>
      <c r="C33" s="104">
        <v>32918.935583962448</v>
      </c>
      <c r="D33" s="104">
        <v>1138.0520727347287</v>
      </c>
      <c r="L33" s="111"/>
      <c r="M33" s="13">
        <v>2026</v>
      </c>
      <c r="N33" s="104">
        <f>IF(AND(M33&gt;=$B$5,M33&lt;=($B$5+($B$4-1))),-PMT($B$2,$B$4,$B$3*Snowylink2_Cost/(Snowylink2_Cost+Option_C2_PresentCost),,0),0)</f>
        <v>0</v>
      </c>
      <c r="O33" s="104">
        <v>0</v>
      </c>
      <c r="P33" s="104">
        <f>N33-O33</f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x14ac:dyDescent="0.25">
      <c r="A34" s="129"/>
      <c r="B34" s="13">
        <v>2027</v>
      </c>
      <c r="C34" s="104">
        <v>32918.935583962448</v>
      </c>
      <c r="D34" s="104">
        <v>1138.0520727347287</v>
      </c>
      <c r="L34" s="111"/>
      <c r="M34" s="13">
        <v>2027</v>
      </c>
      <c r="N34" s="104">
        <f>IF(AND(M34&gt;=$B$5,M34&lt;=($B$5+($B$4-1))),-PMT($B$2,$B$4,$B$3*Snowylink2_Cost/(Snowylink2_Cost+Option_C2_PresentCost),,0),0)</f>
        <v>0</v>
      </c>
      <c r="O34" s="104">
        <v>0</v>
      </c>
      <c r="P34" s="104">
        <f>N34-O34</f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x14ac:dyDescent="0.25">
      <c r="A35" s="129"/>
      <c r="B35" s="13">
        <v>2028</v>
      </c>
      <c r="C35" s="104">
        <v>32918.935583962448</v>
      </c>
      <c r="D35" s="104">
        <v>1138.0520727347287</v>
      </c>
      <c r="L35" s="111"/>
      <c r="M35" s="13">
        <v>2028</v>
      </c>
      <c r="N35" s="104">
        <f>IF(AND(M35&gt;=$B$5,M35&lt;=($B$5+($B$4-1))),-PMT($B$2,$B$4,$B$3*Snowylink2_Cost/(Snowylink2_Cost+Option_C2_PresentCost),,0),0)</f>
        <v>0</v>
      </c>
      <c r="O35" s="104">
        <v>0</v>
      </c>
      <c r="P35" s="104">
        <f>N35-O35</f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x14ac:dyDescent="0.25">
      <c r="A36" s="129"/>
      <c r="B36" s="13">
        <v>2029</v>
      </c>
      <c r="C36" s="104">
        <v>32918.935583962448</v>
      </c>
      <c r="D36" s="104">
        <v>1138.0520727347287</v>
      </c>
      <c r="L36" s="111"/>
      <c r="M36" s="13">
        <v>2029</v>
      </c>
      <c r="N36" s="104">
        <f>IF(AND(M36&gt;=$B$5,M36&lt;=($B$5+($B$4-1))),-PMT($B$2,$B$4,$B$3*Snowylink2_Cost/(Snowylink2_Cost+Option_C2_PresentCost),,0),0)</f>
        <v>0</v>
      </c>
      <c r="O36" s="104">
        <v>0</v>
      </c>
      <c r="P36" s="104">
        <f>N36-O36</f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x14ac:dyDescent="0.25">
      <c r="A37" s="129"/>
      <c r="B37" s="13">
        <v>2030</v>
      </c>
      <c r="C37" s="104">
        <v>32918.935583962448</v>
      </c>
      <c r="D37" s="104">
        <v>1138.0520727347287</v>
      </c>
      <c r="L37" s="111"/>
      <c r="M37" s="13">
        <v>2030</v>
      </c>
      <c r="N37" s="104">
        <f>IF(AND(M37&gt;=$B$5,M37&lt;=($B$5+($B$4-1))),-PMT($B$2,$B$4,$B$3*Snowylink2_Cost/(Snowylink2_Cost+Option_C2_PresentCost),,0),0)</f>
        <v>0</v>
      </c>
      <c r="O37" s="104">
        <v>0</v>
      </c>
      <c r="P37" s="104">
        <f>N37-O37</f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x14ac:dyDescent="0.25">
      <c r="A38" s="129"/>
      <c r="B38" s="13">
        <v>2031</v>
      </c>
      <c r="C38" s="104">
        <v>32918.935583962448</v>
      </c>
      <c r="D38" s="104">
        <v>1138.0520727347287</v>
      </c>
      <c r="L38" s="111"/>
      <c r="M38" s="13">
        <v>2031</v>
      </c>
      <c r="N38" s="104">
        <f>IF(AND(M38&gt;=$B$5,M38&lt;=($B$5+($B$4-1))),-PMT($B$2,$B$4,$B$3*Snowylink2_Cost/(Snowylink2_Cost+Option_C2_PresentCost),,0),0)</f>
        <v>0</v>
      </c>
      <c r="O38" s="104">
        <v>0</v>
      </c>
      <c r="P38" s="104">
        <f>N38-O38</f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x14ac:dyDescent="0.25">
      <c r="A39" s="129"/>
      <c r="B39" s="13">
        <v>2032</v>
      </c>
      <c r="C39" s="104">
        <v>32918.935583962448</v>
      </c>
      <c r="D39" s="104">
        <v>1138.0520727347287</v>
      </c>
      <c r="L39" s="111"/>
      <c r="M39" s="13">
        <v>2032</v>
      </c>
      <c r="N39" s="104">
        <f>IF(AND(M39&gt;=$B$5,M39&lt;=($B$5+($B$4-1))),-PMT($B$2,$B$4,$B$3*Snowylink2_Cost/(Snowylink2_Cost+Option_C2_PresentCost),,0),0)</f>
        <v>0</v>
      </c>
      <c r="O39" s="104">
        <v>0</v>
      </c>
      <c r="P39" s="104">
        <f>N39-O39</f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x14ac:dyDescent="0.25">
      <c r="A40" s="129"/>
      <c r="B40" s="13">
        <v>2033</v>
      </c>
      <c r="C40" s="104">
        <v>32918.935583962448</v>
      </c>
      <c r="D40" s="104">
        <v>1138.0520727347287</v>
      </c>
      <c r="L40" s="111"/>
      <c r="M40" s="13">
        <v>2033</v>
      </c>
      <c r="N40" s="104">
        <f>IF(AND(M40&gt;=$B$5,M40&lt;=($B$5+($B$4-1))),-PMT($B$2,$B$4,$B$3*Snowylink2_Cost/(Snowylink2_Cost+Option_C2_PresentCost),,0),0)</f>
        <v>0</v>
      </c>
      <c r="O40" s="104">
        <v>0</v>
      </c>
      <c r="P40" s="104">
        <f>N40-O40</f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x14ac:dyDescent="0.25">
      <c r="A41" s="129"/>
      <c r="B41" s="13">
        <v>2034</v>
      </c>
      <c r="C41" s="104">
        <v>32918.935583962448</v>
      </c>
      <c r="D41" s="104">
        <v>1138.0520727347287</v>
      </c>
      <c r="L41" s="111"/>
      <c r="M41" s="13">
        <v>2034</v>
      </c>
      <c r="N41" s="104">
        <f>IF(AND(M41&gt;=$B$5,M41&lt;=($B$5+($B$4-1))),-PMT($B$2,$B$4,$B$3*Snowylink2_Cost/(Snowylink2_Cost+Option_C2_PresentCost),,0),0)</f>
        <v>0</v>
      </c>
      <c r="O41" s="104">
        <v>0</v>
      </c>
      <c r="P41" s="104">
        <f>N41-O41</f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x14ac:dyDescent="0.25">
      <c r="A42" s="130"/>
      <c r="B42" s="13" t="s">
        <v>33</v>
      </c>
      <c r="C42" s="104">
        <f>-PV($B$2,($B$4-($B41-Option_C2_Year+1)),C41,,0)</f>
        <v>377577.59774707397</v>
      </c>
      <c r="D42" s="104">
        <f>-PV($B$2,($B$4-($B41-Option_C2_Year+1)),D41,,0)</f>
        <v>13053.367616892241</v>
      </c>
      <c r="L42" s="111"/>
      <c r="M42" s="13">
        <v>2035</v>
      </c>
      <c r="N42" s="104">
        <f>IF(AND(M42&gt;=$B$5,M42&lt;=($B$5+($B$4-1))),-PMT($B$2,$B$4,$B$3*Snowylink2_Cost/(Snowylink2_Cost+Option_C2_PresentCost),,0),0)</f>
        <v>20725.817120903765</v>
      </c>
      <c r="O42" s="104">
        <v>0</v>
      </c>
      <c r="P42" s="104">
        <f>N42-O42</f>
        <v>20725.817120903765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x14ac:dyDescent="0.25">
      <c r="A43" s="106"/>
      <c r="B43" s="27"/>
      <c r="C43" s="26"/>
      <c r="D43" s="26"/>
      <c r="L43" s="111"/>
      <c r="M43" s="13">
        <v>2036</v>
      </c>
      <c r="N43" s="104">
        <f>IF(AND(M43&gt;=$B$5,M43&lt;=($B$5+($B$4-1))),-PMT($B$2,$B$4,$B$3*Snowylink2_Cost/(Snowylink2_Cost+Option_C2_PresentCost),,0),0)</f>
        <v>20725.817120903765</v>
      </c>
      <c r="O43" s="104">
        <v>0</v>
      </c>
      <c r="P43" s="104">
        <f>N43-O43</f>
        <v>20725.817120903765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x14ac:dyDescent="0.25">
      <c r="L44" s="111"/>
      <c r="M44" s="13">
        <v>2037</v>
      </c>
      <c r="N44" s="104">
        <f>IF(AND(M44&gt;=$B$5,M44&lt;=($B$5+($B$4-1))),-PMT($B$2,$B$4,$B$3*Snowylink2_Cost/(Snowylink2_Cost+Option_C2_PresentCost),,0),0)</f>
        <v>20725.817120903765</v>
      </c>
      <c r="O44" s="104">
        <v>0</v>
      </c>
      <c r="P44" s="104">
        <f>N44-O44</f>
        <v>20725.817120903765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1:71" x14ac:dyDescent="0.25">
      <c r="L45" s="111"/>
      <c r="M45" s="13">
        <v>2038</v>
      </c>
      <c r="N45" s="104">
        <f>IF(AND(M45&gt;=$B$5,M45&lt;=($B$5+($B$4-1))),-PMT($B$2,$B$4,$B$3*Snowylink2_Cost/(Snowylink2_Cost+Option_C2_PresentCost),,0),0)</f>
        <v>20725.817120903765</v>
      </c>
      <c r="O45" s="104">
        <v>0</v>
      </c>
      <c r="P45" s="104">
        <f>N45-O45</f>
        <v>20725.817120903765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1:71" x14ac:dyDescent="0.25">
      <c r="L46" s="111"/>
      <c r="M46" s="13">
        <v>2039</v>
      </c>
      <c r="N46" s="104">
        <f>IF(AND(M46&gt;=$B$5,M46&lt;=($B$5+($B$4-1))),-PMT($B$2,$B$4,$B$3*Snowylink2_Cost/(Snowylink2_Cost+Option_C2_PresentCost),,0),0)</f>
        <v>20725.817120903765</v>
      </c>
      <c r="O46" s="104">
        <v>0</v>
      </c>
      <c r="P46" s="104">
        <f>N46-O46</f>
        <v>20725.817120903765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1:71" x14ac:dyDescent="0.25">
      <c r="L47" s="111"/>
      <c r="M47" s="13">
        <v>2040</v>
      </c>
      <c r="N47" s="104">
        <f>IF(AND(M47&gt;=$B$5,M47&lt;=($B$5+($B$4-1))),-PMT($B$2,$B$4,$B$3*Snowylink2_Cost/(Snowylink2_Cost+Option_C2_PresentCost),,0),0)</f>
        <v>20725.817120903765</v>
      </c>
      <c r="O47" s="104">
        <v>0</v>
      </c>
      <c r="P47" s="104">
        <f>N47-O47</f>
        <v>20725.817120903765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  <row r="48" spans="1:71" x14ac:dyDescent="0.25">
      <c r="L48" s="112"/>
      <c r="M48" s="13" t="s">
        <v>33</v>
      </c>
      <c r="N48" s="104">
        <f>-PV($B$2,($B$4-(M47+1-Snowylink_Year)),N47,,0)</f>
        <v>260116.4149224053</v>
      </c>
      <c r="O48" s="104">
        <f>-PV($B$2,($B$4-(M47+1-Snowylink_Year)),O47,,0)</f>
        <v>0</v>
      </c>
      <c r="P48" s="104">
        <f>-PV($B$2,($B$4-(M47+1-Snowylink_Year)),P47,,0)</f>
        <v>260116.4149224053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</row>
    <row r="49" spans="1:71" x14ac:dyDescent="0.25">
      <c r="K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1:71" x14ac:dyDescent="0.25"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</row>
    <row r="51" spans="1:71" x14ac:dyDescent="0.25"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</row>
    <row r="52" spans="1:71" x14ac:dyDescent="0.25"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</row>
    <row r="53" spans="1:71" x14ac:dyDescent="0.25">
      <c r="A53" s="4"/>
      <c r="C53" s="13" t="s">
        <v>4</v>
      </c>
      <c r="D53" s="13" t="s">
        <v>6</v>
      </c>
      <c r="H53" s="4"/>
      <c r="J53" s="13" t="s">
        <v>4</v>
      </c>
      <c r="K53" s="13" t="s">
        <v>6</v>
      </c>
      <c r="O53" s="4"/>
      <c r="Q53" s="13" t="s">
        <v>4</v>
      </c>
      <c r="R53" s="13" t="s">
        <v>6</v>
      </c>
      <c r="V53" s="4"/>
      <c r="X53" s="13" t="s">
        <v>4</v>
      </c>
      <c r="Y53" s="13" t="s">
        <v>6</v>
      </c>
      <c r="AC53" s="4"/>
      <c r="AE53" s="13" t="s">
        <v>4</v>
      </c>
      <c r="AF53" s="13" t="s">
        <v>6</v>
      </c>
      <c r="AJ53" s="4"/>
      <c r="AL53" s="13" t="s">
        <v>4</v>
      </c>
      <c r="AM53" s="13" t="s">
        <v>6</v>
      </c>
      <c r="AQ53" s="4"/>
      <c r="AS53" s="13" t="s">
        <v>4</v>
      </c>
      <c r="AT53" s="13" t="s">
        <v>6</v>
      </c>
      <c r="AX53" s="4"/>
      <c r="AZ53" s="13" t="s">
        <v>4</v>
      </c>
      <c r="BA53" s="13" t="s">
        <v>6</v>
      </c>
      <c r="BE53" s="4"/>
      <c r="BG53" s="13" t="s">
        <v>4</v>
      </c>
      <c r="BH53" s="13" t="s">
        <v>6</v>
      </c>
      <c r="BL53" s="4"/>
      <c r="BN53" s="13" t="s">
        <v>4</v>
      </c>
      <c r="BO53" s="13" t="s">
        <v>6</v>
      </c>
    </row>
    <row r="54" spans="1:71" x14ac:dyDescent="0.25">
      <c r="A54" s="26"/>
      <c r="B54" s="44" t="s">
        <v>7</v>
      </c>
      <c r="C54" s="2">
        <f>NPV($B$2,C61:C76)+$P$25</f>
        <v>515047.03519480466</v>
      </c>
      <c r="D54" s="2">
        <f>C54-$C$25</f>
        <v>150573.38405109796</v>
      </c>
      <c r="F54" s="103"/>
      <c r="H54" s="26"/>
      <c r="I54" s="44" t="s">
        <v>7</v>
      </c>
      <c r="J54" s="2">
        <f>NPV($B$2,J61:J76)+$P$25</f>
        <v>529525.03030776768</v>
      </c>
      <c r="K54" s="2">
        <f>J54-$C$25</f>
        <v>165051.37916406099</v>
      </c>
      <c r="O54" s="26"/>
      <c r="P54" s="44" t="s">
        <v>7</v>
      </c>
      <c r="Q54" s="2">
        <f>NPV($B$2,Q61:Q76)+$P$25</f>
        <v>481107.613985706</v>
      </c>
      <c r="R54" s="2">
        <f>Q54-$C$25</f>
        <v>116633.96284199931</v>
      </c>
      <c r="V54" s="26"/>
      <c r="W54" s="44" t="s">
        <v>7</v>
      </c>
      <c r="X54" s="2">
        <f>NPV($B$2,X61:X76)+$P$25</f>
        <v>886953.9113849604</v>
      </c>
      <c r="Y54" s="2">
        <f>X54-$C$25</f>
        <v>522480.26024125371</v>
      </c>
      <c r="AC54" s="26"/>
      <c r="AD54" s="44" t="s">
        <v>7</v>
      </c>
      <c r="AE54" s="2">
        <f>NPV($B$2,AE61:AE76)</f>
        <v>860795.92873288249</v>
      </c>
      <c r="AF54" s="2">
        <f>AE54-$C$25</f>
        <v>496322.27758917579</v>
      </c>
      <c r="AH54" s="54"/>
      <c r="AJ54" s="26"/>
      <c r="AK54" s="44" t="s">
        <v>7</v>
      </c>
      <c r="AL54" s="2">
        <f>NPV($B$2,AL61:AL76)+$P$25</f>
        <v>549932.59025306778</v>
      </c>
      <c r="AM54" s="2">
        <f>AL54-$C$25</f>
        <v>185458.93910936109</v>
      </c>
      <c r="AO54" s="54"/>
      <c r="AQ54" s="26"/>
      <c r="AR54" s="44" t="s">
        <v>7</v>
      </c>
      <c r="AS54" s="2">
        <f>NPV($B$2,AS61:AS76)+$P$25</f>
        <v>565201.76169922948</v>
      </c>
      <c r="AT54" s="2">
        <f>AS54-$C$25</f>
        <v>200728.11055552278</v>
      </c>
      <c r="AX54" s="26"/>
      <c r="AY54" s="44" t="s">
        <v>7</v>
      </c>
      <c r="AZ54" s="2">
        <f>NPV($B$2,AZ61:AZ76)+$P$25</f>
        <v>512576.97267155827</v>
      </c>
      <c r="BA54" s="2">
        <f>AZ54-$C$25</f>
        <v>148103.32152785157</v>
      </c>
      <c r="BE54" s="26"/>
      <c r="BF54" s="44" t="s">
        <v>7</v>
      </c>
      <c r="BG54" s="2">
        <f>NPV($B$2,BG61:BG76)+$P$25</f>
        <v>925792.35914985836</v>
      </c>
      <c r="BH54" s="2">
        <f>BG54-$C$25</f>
        <v>561318.70800615172</v>
      </c>
      <c r="BL54" s="26"/>
      <c r="BM54" s="44" t="s">
        <v>7</v>
      </c>
      <c r="BN54" s="2">
        <f>NPV($B$2,BN61:BN76)</f>
        <v>895681.48379114585</v>
      </c>
      <c r="BO54" s="2">
        <f>BN54-$C$25</f>
        <v>531207.83264743909</v>
      </c>
    </row>
    <row r="55" spans="1:71" s="37" customFormat="1" ht="15.75" thickBot="1" x14ac:dyDescent="0.3">
      <c r="A55" s="36"/>
      <c r="C55" s="36"/>
      <c r="D55" s="36"/>
      <c r="E55" s="36"/>
      <c r="H55" s="36"/>
      <c r="J55" s="36"/>
      <c r="K55" s="36"/>
      <c r="L55" s="36"/>
      <c r="O55" s="36"/>
      <c r="Q55" s="36"/>
      <c r="R55" s="36"/>
      <c r="S55" s="36"/>
      <c r="V55" s="36"/>
      <c r="X55" s="36"/>
      <c r="Y55" s="36"/>
      <c r="Z55" s="36"/>
      <c r="AC55" s="36"/>
      <c r="AE55" s="36"/>
      <c r="AF55" s="36"/>
      <c r="AG55" s="36"/>
      <c r="AJ55" s="36"/>
      <c r="AL55" s="36"/>
      <c r="AM55" s="36"/>
      <c r="AN55" s="36"/>
      <c r="AQ55" s="36"/>
      <c r="AS55" s="36"/>
      <c r="AT55" s="36"/>
      <c r="AU55" s="36"/>
      <c r="AX55" s="36"/>
      <c r="AZ55" s="36"/>
      <c r="BA55" s="36"/>
      <c r="BB55" s="36"/>
      <c r="BE55" s="36"/>
      <c r="BG55" s="36"/>
      <c r="BH55" s="36"/>
      <c r="BI55" s="36"/>
      <c r="BL55" s="36"/>
      <c r="BN55" s="36"/>
      <c r="BO55" s="36"/>
      <c r="BP55" s="36"/>
    </row>
    <row r="56" spans="1:71" s="50" customFormat="1" x14ac:dyDescent="0.25">
      <c r="A56" s="4"/>
      <c r="C56" s="4"/>
      <c r="D56" s="4"/>
      <c r="E56" s="4"/>
      <c r="H56" s="4"/>
      <c r="J56" s="4"/>
      <c r="K56" s="4"/>
      <c r="L56" s="4"/>
      <c r="O56" s="4"/>
      <c r="Q56" s="4"/>
      <c r="R56" s="4"/>
      <c r="S56" s="4"/>
      <c r="V56" s="4"/>
      <c r="X56" s="4"/>
      <c r="Y56" s="4"/>
      <c r="Z56" s="4"/>
      <c r="AC56" s="4"/>
      <c r="AE56" s="4"/>
      <c r="AF56" s="4"/>
      <c r="AG56" s="4"/>
      <c r="AJ56" s="4"/>
      <c r="AL56" s="4"/>
      <c r="AM56" s="4"/>
      <c r="AN56" s="4"/>
      <c r="AQ56" s="4"/>
      <c r="AS56" s="4"/>
      <c r="AT56" s="4"/>
      <c r="AU56" s="4"/>
      <c r="AX56" s="4"/>
      <c r="AZ56" s="4"/>
      <c r="BA56" s="4"/>
      <c r="BB56" s="4"/>
      <c r="BE56" s="4"/>
      <c r="BG56" s="4"/>
      <c r="BH56" s="4"/>
      <c r="BI56" s="4"/>
      <c r="BL56" s="4"/>
      <c r="BN56" s="4"/>
      <c r="BO56" s="4"/>
      <c r="BP56" s="4"/>
    </row>
    <row r="57" spans="1:71" s="50" customFormat="1" x14ac:dyDescent="0.25">
      <c r="A57" s="53" t="s">
        <v>52</v>
      </c>
      <c r="C57" s="4"/>
      <c r="D57" s="4"/>
      <c r="E57" s="4"/>
      <c r="H57" s="4"/>
      <c r="J57" s="4"/>
      <c r="K57" s="4"/>
      <c r="L57" s="4"/>
      <c r="O57" s="4"/>
      <c r="Q57" s="4"/>
      <c r="R57" s="4"/>
      <c r="S57" s="4"/>
      <c r="V57" s="4"/>
      <c r="X57" s="4"/>
      <c r="Y57" s="4"/>
      <c r="Z57" s="4"/>
      <c r="AC57" s="53" t="s">
        <v>52</v>
      </c>
      <c r="AE57" s="4"/>
      <c r="AF57" s="4"/>
      <c r="AG57" s="4"/>
      <c r="AJ57" s="53" t="s">
        <v>52</v>
      </c>
      <c r="AL57" s="4"/>
      <c r="AM57" s="4"/>
      <c r="AN57" s="4"/>
      <c r="AQ57" s="4"/>
      <c r="AS57" s="4"/>
      <c r="AT57" s="4"/>
      <c r="AU57" s="4"/>
      <c r="AX57" s="4"/>
      <c r="AZ57" s="4"/>
      <c r="BA57" s="4"/>
      <c r="BB57" s="4"/>
      <c r="BE57" s="4"/>
      <c r="BG57" s="4"/>
      <c r="BH57" s="4"/>
      <c r="BI57" s="4"/>
      <c r="BL57" s="4"/>
      <c r="BN57" s="4"/>
      <c r="BO57" s="4"/>
      <c r="BP57" s="4"/>
    </row>
    <row r="58" spans="1:71" s="50" customFormat="1" x14ac:dyDescent="0.25">
      <c r="A58" s="60" t="s">
        <v>70</v>
      </c>
      <c r="B58" s="61"/>
      <c r="C58" s="62"/>
      <c r="D58" s="61"/>
      <c r="E58" s="61"/>
      <c r="F58" s="61"/>
      <c r="G58" s="61"/>
      <c r="H58" s="62"/>
      <c r="I58" s="61"/>
      <c r="J58" s="62"/>
      <c r="K58" s="61"/>
      <c r="L58" s="61"/>
      <c r="M58" s="61"/>
      <c r="N58" s="61"/>
      <c r="O58" s="62"/>
      <c r="P58" s="61"/>
      <c r="Q58" s="62"/>
      <c r="R58" s="61"/>
      <c r="S58" s="61"/>
      <c r="T58" s="61"/>
      <c r="U58" s="61"/>
      <c r="V58" s="62"/>
      <c r="W58" s="61"/>
      <c r="X58" s="62"/>
      <c r="Y58" s="61"/>
      <c r="Z58" s="61"/>
      <c r="AA58" s="61"/>
      <c r="AB58" s="61"/>
      <c r="AC58" s="60" t="s">
        <v>31</v>
      </c>
      <c r="AD58" s="61"/>
      <c r="AE58" s="62"/>
      <c r="AF58" s="61"/>
      <c r="AG58" s="61"/>
      <c r="AH58" s="61"/>
      <c r="AI58" s="61"/>
      <c r="AJ58" s="76" t="s">
        <v>71</v>
      </c>
      <c r="AK58" s="77"/>
      <c r="AL58" s="78"/>
      <c r="AM58" s="77"/>
      <c r="AN58" s="77"/>
      <c r="AO58" s="77"/>
      <c r="AP58" s="77"/>
      <c r="AQ58" s="78"/>
      <c r="AR58" s="77"/>
      <c r="AS58" s="78"/>
      <c r="AT58" s="77"/>
      <c r="AU58" s="77"/>
      <c r="AV58" s="77"/>
      <c r="AW58" s="77"/>
      <c r="AX58" s="78"/>
      <c r="AY58" s="77"/>
      <c r="AZ58" s="78"/>
      <c r="BA58" s="77"/>
      <c r="BB58" s="77"/>
      <c r="BC58" s="77"/>
      <c r="BD58" s="77"/>
      <c r="BE58" s="78"/>
      <c r="BF58" s="77"/>
      <c r="BG58" s="78"/>
      <c r="BH58" s="77"/>
      <c r="BI58" s="77"/>
      <c r="BJ58" s="77"/>
      <c r="BK58" s="77"/>
      <c r="BL58" s="78"/>
      <c r="BM58" s="77"/>
      <c r="BN58" s="78"/>
      <c r="BO58" s="77"/>
      <c r="BP58" s="77"/>
      <c r="BQ58" s="77"/>
      <c r="BR58" s="77"/>
    </row>
    <row r="59" spans="1:71" x14ac:dyDescent="0.25">
      <c r="A59" s="63" t="str">
        <f>B7</f>
        <v>Neutral 4 Deg</v>
      </c>
      <c r="B59" s="64"/>
      <c r="C59" s="64"/>
      <c r="D59" s="61"/>
      <c r="E59" s="61"/>
      <c r="F59" s="61"/>
      <c r="G59" s="65"/>
      <c r="H59" s="63" t="str">
        <f>C7</f>
        <v>NeutralWS 4 Deg</v>
      </c>
      <c r="I59" s="64"/>
      <c r="J59" s="64"/>
      <c r="K59" s="61"/>
      <c r="L59" s="61"/>
      <c r="M59" s="61"/>
      <c r="N59" s="65"/>
      <c r="O59" s="63" t="str">
        <f>D7</f>
        <v>Slow Change 4 Deg</v>
      </c>
      <c r="P59" s="64"/>
      <c r="Q59" s="64"/>
      <c r="R59" s="61"/>
      <c r="S59" s="61"/>
      <c r="T59" s="61"/>
      <c r="U59" s="65"/>
      <c r="V59" s="63" t="str">
        <f>E7</f>
        <v>Fast Change 4 Deg</v>
      </c>
      <c r="W59" s="64"/>
      <c r="X59" s="64"/>
      <c r="Y59" s="61"/>
      <c r="Z59" s="61"/>
      <c r="AA59" s="61"/>
      <c r="AB59" s="65"/>
      <c r="AC59" s="63" t="str">
        <f>F7</f>
        <v>NoIC 4 Deg</v>
      </c>
      <c r="AD59" s="64"/>
      <c r="AE59" s="64"/>
      <c r="AF59" s="61"/>
      <c r="AG59" s="61"/>
      <c r="AH59" s="61"/>
      <c r="AI59" s="65"/>
      <c r="AJ59" s="79" t="str">
        <f>G7</f>
        <v>Neutral 2 Deg</v>
      </c>
      <c r="AK59" s="80"/>
      <c r="AL59" s="80"/>
      <c r="AM59" s="77"/>
      <c r="AN59" s="77"/>
      <c r="AO59" s="77"/>
      <c r="AP59" s="81"/>
      <c r="AQ59" s="79" t="str">
        <f>H7</f>
        <v>NeutralWS 2 Deg</v>
      </c>
      <c r="AR59" s="80"/>
      <c r="AS59" s="80"/>
      <c r="AT59" s="77"/>
      <c r="AU59" s="77"/>
      <c r="AV59" s="77"/>
      <c r="AW59" s="81"/>
      <c r="AX59" s="79" t="str">
        <f>I7</f>
        <v>Slow Change 2 Deg</v>
      </c>
      <c r="AY59" s="80"/>
      <c r="AZ59" s="80"/>
      <c r="BA59" s="77"/>
      <c r="BB59" s="77"/>
      <c r="BC59" s="77"/>
      <c r="BD59" s="81"/>
      <c r="BE59" s="79" t="str">
        <f>J7</f>
        <v>Fast Change 2 Deg</v>
      </c>
      <c r="BF59" s="80"/>
      <c r="BG59" s="80"/>
      <c r="BH59" s="77"/>
      <c r="BI59" s="77"/>
      <c r="BJ59" s="77"/>
      <c r="BK59" s="81"/>
      <c r="BL59" s="79" t="str">
        <f>K7</f>
        <v>NoIC 2 Deg</v>
      </c>
      <c r="BM59" s="80"/>
      <c r="BN59" s="80"/>
      <c r="BO59" s="77"/>
      <c r="BP59" s="77"/>
      <c r="BQ59" s="77"/>
      <c r="BR59" s="81"/>
    </row>
    <row r="60" spans="1:71" x14ac:dyDescent="0.25">
      <c r="A60" s="23" t="s">
        <v>0</v>
      </c>
      <c r="B60" s="23" t="s">
        <v>1</v>
      </c>
      <c r="C60" s="23" t="s">
        <v>54</v>
      </c>
      <c r="D60" s="61"/>
      <c r="E60" s="61"/>
      <c r="F60" s="61"/>
      <c r="G60" s="65"/>
      <c r="H60" s="23" t="s">
        <v>0</v>
      </c>
      <c r="I60" s="23" t="s">
        <v>1</v>
      </c>
      <c r="J60" s="23" t="s">
        <v>54</v>
      </c>
      <c r="K60" s="61"/>
      <c r="L60" s="61"/>
      <c r="M60" s="61"/>
      <c r="N60" s="65"/>
      <c r="O60" s="23" t="s">
        <v>0</v>
      </c>
      <c r="P60" s="23" t="s">
        <v>1</v>
      </c>
      <c r="Q60" s="23" t="s">
        <v>54</v>
      </c>
      <c r="R60" s="61"/>
      <c r="S60" s="61"/>
      <c r="T60" s="61"/>
      <c r="U60" s="65"/>
      <c r="V60" s="23" t="s">
        <v>0</v>
      </c>
      <c r="W60" s="23" t="s">
        <v>1</v>
      </c>
      <c r="X60" s="23" t="s">
        <v>54</v>
      </c>
      <c r="Y60" s="61"/>
      <c r="Z60" s="61"/>
      <c r="AA60" s="61"/>
      <c r="AB60" s="65"/>
      <c r="AC60" s="23" t="s">
        <v>0</v>
      </c>
      <c r="AD60" s="23" t="s">
        <v>1</v>
      </c>
      <c r="AE60" s="23" t="s">
        <v>54</v>
      </c>
      <c r="AF60" s="61"/>
      <c r="AG60" s="61"/>
      <c r="AH60" s="61"/>
      <c r="AI60" s="65"/>
      <c r="AJ60" s="82" t="s">
        <v>0</v>
      </c>
      <c r="AK60" s="82" t="s">
        <v>1</v>
      </c>
      <c r="AL60" s="82" t="s">
        <v>54</v>
      </c>
      <c r="AM60" s="77"/>
      <c r="AN60" s="77"/>
      <c r="AO60" s="77"/>
      <c r="AP60" s="81"/>
      <c r="AQ60" s="82" t="s">
        <v>0</v>
      </c>
      <c r="AR60" s="82" t="s">
        <v>1</v>
      </c>
      <c r="AS60" s="82" t="s">
        <v>54</v>
      </c>
      <c r="AT60" s="77"/>
      <c r="AU60" s="77"/>
      <c r="AV60" s="77"/>
      <c r="AW60" s="81"/>
      <c r="AX60" s="82" t="s">
        <v>0</v>
      </c>
      <c r="AY60" s="82" t="s">
        <v>1</v>
      </c>
      <c r="AZ60" s="82" t="s">
        <v>54</v>
      </c>
      <c r="BA60" s="77"/>
      <c r="BB60" s="77"/>
      <c r="BC60" s="77"/>
      <c r="BD60" s="81"/>
      <c r="BE60" s="82" t="s">
        <v>0</v>
      </c>
      <c r="BF60" s="82" t="s">
        <v>1</v>
      </c>
      <c r="BG60" s="82" t="s">
        <v>54</v>
      </c>
      <c r="BH60" s="77"/>
      <c r="BI60" s="77"/>
      <c r="BJ60" s="77"/>
      <c r="BK60" s="81"/>
      <c r="BL60" s="82" t="s">
        <v>0</v>
      </c>
      <c r="BM60" s="82" t="s">
        <v>1</v>
      </c>
      <c r="BN60" s="82" t="s">
        <v>54</v>
      </c>
      <c r="BO60" s="77"/>
      <c r="BP60" s="77"/>
      <c r="BQ60" s="77"/>
      <c r="BR60" s="81"/>
    </row>
    <row r="61" spans="1:71" x14ac:dyDescent="0.25">
      <c r="A61" s="124" t="s">
        <v>9</v>
      </c>
      <c r="B61" s="23">
        <v>2020</v>
      </c>
      <c r="C61" s="66">
        <f>IF(B61&gt;=Option_C2_Year,SUM(B101:F101),SUM(B121:F121))+C81+$J27</f>
        <v>0</v>
      </c>
      <c r="D61" s="61"/>
      <c r="E61" s="61"/>
      <c r="F61" s="61"/>
      <c r="G61" s="65"/>
      <c r="H61" s="124" t="s">
        <v>9</v>
      </c>
      <c r="I61" s="23">
        <v>2020</v>
      </c>
      <c r="J61" s="66">
        <f>IF(I61&gt;=Option_C2_Year,SUM(I101:M101),SUM(I121:M121))+J81+$J27</f>
        <v>0</v>
      </c>
      <c r="K61" s="61"/>
      <c r="L61" s="61"/>
      <c r="M61" s="61"/>
      <c r="N61" s="65"/>
      <c r="O61" s="124" t="s">
        <v>9</v>
      </c>
      <c r="P61" s="23">
        <v>2020</v>
      </c>
      <c r="Q61" s="66">
        <f>IF(P61&gt;=Option_C2_Year,SUM(P101:T101),SUM(P121:T121))+Q81+$J27</f>
        <v>0</v>
      </c>
      <c r="R61" s="61"/>
      <c r="S61" s="61"/>
      <c r="T61" s="61"/>
      <c r="U61" s="65"/>
      <c r="V61" s="124" t="s">
        <v>9</v>
      </c>
      <c r="W61" s="23">
        <v>2020</v>
      </c>
      <c r="X61" s="66">
        <f>IF(W61&gt;=Option_C2_Year,SUM(W101:AA101),SUM(W121:AA121))+X81+$J27</f>
        <v>0</v>
      </c>
      <c r="Y61" s="61"/>
      <c r="Z61" s="61"/>
      <c r="AA61" s="61"/>
      <c r="AB61" s="65"/>
      <c r="AC61" s="124" t="s">
        <v>9</v>
      </c>
      <c r="AD61" s="23">
        <v>2020</v>
      </c>
      <c r="AE61" s="66">
        <f>IF(AD61&gt;=Option_C2_Year,SUM(AD101:AH101),SUM(AD121:AH121))+AE81+$J27</f>
        <v>0</v>
      </c>
      <c r="AF61" s="61"/>
      <c r="AG61" s="61"/>
      <c r="AH61" s="61"/>
      <c r="AI61" s="65"/>
      <c r="AJ61" s="121" t="s">
        <v>9</v>
      </c>
      <c r="AK61" s="82">
        <v>2020</v>
      </c>
      <c r="AL61" s="83">
        <f>IF(AK61&gt;=Option_C2_Year,SUM(AK101:AO101),SUM(AK121:AO121))+AL81+$J27</f>
        <v>0</v>
      </c>
      <c r="AM61" s="77"/>
      <c r="AN61" s="77"/>
      <c r="AO61" s="77"/>
      <c r="AP61" s="81"/>
      <c r="AQ61" s="121" t="s">
        <v>9</v>
      </c>
      <c r="AR61" s="82">
        <v>2020</v>
      </c>
      <c r="AS61" s="83">
        <f>IF(AR61&gt;=Option_C2_Year,SUM(AR101:AV101),SUM(AR121:AV121))+AS81+$J27</f>
        <v>0</v>
      </c>
      <c r="AT61" s="77"/>
      <c r="AU61" s="77"/>
      <c r="AV61" s="77"/>
      <c r="AW61" s="81"/>
      <c r="AX61" s="121" t="s">
        <v>9</v>
      </c>
      <c r="AY61" s="82">
        <v>2020</v>
      </c>
      <c r="AZ61" s="83">
        <f>IF(AY61&gt;=Option_C2_Year,SUM(AY101:BC101),SUM(AY121:BC121))+AZ81+$J27</f>
        <v>0</v>
      </c>
      <c r="BA61" s="77"/>
      <c r="BB61" s="77"/>
      <c r="BC61" s="77"/>
      <c r="BD61" s="81"/>
      <c r="BE61" s="121" t="s">
        <v>9</v>
      </c>
      <c r="BF61" s="82">
        <v>2020</v>
      </c>
      <c r="BG61" s="83">
        <f>IF(BF61&gt;=Option_C2_Year,SUM(BF101:BJ101),SUM(BF121:BJ121))+BG81+$J27</f>
        <v>0</v>
      </c>
      <c r="BH61" s="77"/>
      <c r="BI61" s="77"/>
      <c r="BJ61" s="77"/>
      <c r="BK61" s="81"/>
      <c r="BL61" s="121" t="s">
        <v>9</v>
      </c>
      <c r="BM61" s="82">
        <v>2020</v>
      </c>
      <c r="BN61" s="83">
        <f>IF(BM61&gt;=Option_C2_Year,SUM(BM101:BQ101),SUM(BM121:BQ121))+BN81+$J27</f>
        <v>0</v>
      </c>
      <c r="BO61" s="77"/>
      <c r="BP61" s="77"/>
      <c r="BQ61" s="77"/>
      <c r="BR61" s="81"/>
    </row>
    <row r="62" spans="1:71" x14ac:dyDescent="0.25">
      <c r="A62" s="125"/>
      <c r="B62" s="23">
        <v>2021</v>
      </c>
      <c r="C62" s="66">
        <f>IF(B62&gt;=Option_C2_Year,SUM(B102:F102),SUM(B122:F122))+C82+$J28</f>
        <v>0</v>
      </c>
      <c r="D62" s="61"/>
      <c r="E62" s="61"/>
      <c r="F62" s="61"/>
      <c r="G62" s="65"/>
      <c r="H62" s="125"/>
      <c r="I62" s="23">
        <v>2021</v>
      </c>
      <c r="J62" s="66">
        <f>IF(I62&gt;=Option_C2_Year,SUM(I102:M102),SUM(I122:M122))+J82+$J28</f>
        <v>0</v>
      </c>
      <c r="K62" s="61"/>
      <c r="L62" s="61"/>
      <c r="M62" s="61"/>
      <c r="N62" s="65"/>
      <c r="O62" s="125"/>
      <c r="P62" s="23">
        <v>2021</v>
      </c>
      <c r="Q62" s="66">
        <f>IF(P62&gt;=Option_C2_Year,SUM(P102:T102),SUM(P122:T122))+Q82+$J28</f>
        <v>0</v>
      </c>
      <c r="R62" s="61"/>
      <c r="S62" s="61"/>
      <c r="T62" s="61"/>
      <c r="U62" s="65"/>
      <c r="V62" s="125"/>
      <c r="W62" s="23">
        <v>2021</v>
      </c>
      <c r="X62" s="66">
        <f>IF(W62&gt;=Option_C2_Year,SUM(W102:AA102),SUM(W122:AA122))+X82+$J28</f>
        <v>0</v>
      </c>
      <c r="Y62" s="61"/>
      <c r="Z62" s="61"/>
      <c r="AA62" s="61"/>
      <c r="AB62" s="65"/>
      <c r="AC62" s="125"/>
      <c r="AD62" s="23">
        <v>2021</v>
      </c>
      <c r="AE62" s="66">
        <f>IF(AD62&gt;=Option_C2_Year,SUM(AD102:AH102),SUM(AD122:AH122))+AE82+$J28</f>
        <v>0</v>
      </c>
      <c r="AF62" s="61"/>
      <c r="AG62" s="61"/>
      <c r="AH62" s="61"/>
      <c r="AI62" s="65"/>
      <c r="AJ62" s="122"/>
      <c r="AK62" s="82">
        <v>2021</v>
      </c>
      <c r="AL62" s="83">
        <f>IF(AK62&gt;=Option_C2_Year,SUM(AK102:AO102),SUM(AK122:AO122))+AL82+$J28</f>
        <v>0</v>
      </c>
      <c r="AM62" s="77"/>
      <c r="AN62" s="77"/>
      <c r="AO62" s="77"/>
      <c r="AP62" s="81"/>
      <c r="AQ62" s="122"/>
      <c r="AR62" s="82">
        <v>2021</v>
      </c>
      <c r="AS62" s="83">
        <f>IF(AR62&gt;=Option_C2_Year,SUM(AR102:AV102),SUM(AR122:AV122))+AS82+$J28</f>
        <v>0</v>
      </c>
      <c r="AT62" s="77"/>
      <c r="AU62" s="77"/>
      <c r="AV62" s="77"/>
      <c r="AW62" s="81"/>
      <c r="AX62" s="122"/>
      <c r="AY62" s="82">
        <v>2021</v>
      </c>
      <c r="AZ62" s="83">
        <f>IF(AY62&gt;=Option_C2_Year,SUM(AY102:BC102),SUM(AY122:BC122))+AZ82+$J28</f>
        <v>0</v>
      </c>
      <c r="BA62" s="77"/>
      <c r="BB62" s="77"/>
      <c r="BC62" s="77"/>
      <c r="BD62" s="81"/>
      <c r="BE62" s="122"/>
      <c r="BF62" s="82">
        <v>2021</v>
      </c>
      <c r="BG62" s="83">
        <f>IF(BF62&gt;=Option_C2_Year,SUM(BF102:BJ102),SUM(BF122:BJ122))+BG82+$J28</f>
        <v>0</v>
      </c>
      <c r="BH62" s="77"/>
      <c r="BI62" s="77"/>
      <c r="BJ62" s="77"/>
      <c r="BK62" s="81"/>
      <c r="BL62" s="122"/>
      <c r="BM62" s="82">
        <v>2021</v>
      </c>
      <c r="BN62" s="83">
        <f>IF(BM62&gt;=Option_C2_Year,SUM(BM102:BQ102),SUM(BM122:BQ122))+BN82+$J28</f>
        <v>0</v>
      </c>
      <c r="BO62" s="77"/>
      <c r="BP62" s="77"/>
      <c r="BQ62" s="77"/>
      <c r="BR62" s="81"/>
    </row>
    <row r="63" spans="1:71" x14ac:dyDescent="0.25">
      <c r="A63" s="125"/>
      <c r="B63" s="23">
        <v>2022</v>
      </c>
      <c r="C63" s="66">
        <f>IF(B63&gt;=Option_C2_Year,SUM(B103:F103),SUM(B123:F123))+C83+$J29</f>
        <v>0</v>
      </c>
      <c r="D63" s="61"/>
      <c r="E63" s="61"/>
      <c r="F63" s="61"/>
      <c r="G63" s="65"/>
      <c r="H63" s="125"/>
      <c r="I63" s="23">
        <v>2022</v>
      </c>
      <c r="J63" s="66">
        <f>IF(I63&gt;=Option_C2_Year,SUM(I103:M103),SUM(I123:M123))+J83+$J29</f>
        <v>0</v>
      </c>
      <c r="K63" s="61"/>
      <c r="L63" s="61"/>
      <c r="M63" s="61"/>
      <c r="N63" s="65"/>
      <c r="O63" s="125"/>
      <c r="P63" s="23">
        <v>2022</v>
      </c>
      <c r="Q63" s="66">
        <f>IF(P63&gt;=Option_C2_Year,SUM(P103:T103),SUM(P123:T123))+Q83+$J29</f>
        <v>0</v>
      </c>
      <c r="R63" s="61"/>
      <c r="S63" s="61"/>
      <c r="T63" s="61"/>
      <c r="U63" s="65"/>
      <c r="V63" s="125"/>
      <c r="W63" s="23">
        <v>2022</v>
      </c>
      <c r="X63" s="66">
        <f>IF(W63&gt;=Option_C2_Year,SUM(W103:AA103),SUM(W123:AA123))+X83+$J29</f>
        <v>0</v>
      </c>
      <c r="Y63" s="61"/>
      <c r="Z63" s="61"/>
      <c r="AA63" s="61"/>
      <c r="AB63" s="65"/>
      <c r="AC63" s="125"/>
      <c r="AD63" s="23">
        <v>2022</v>
      </c>
      <c r="AE63" s="66">
        <f>IF(AD63&gt;=Option_C2_Year,SUM(AD103:AH103),SUM(AD123:AH123))+AE83+$J29</f>
        <v>0</v>
      </c>
      <c r="AF63" s="61"/>
      <c r="AG63" s="61"/>
      <c r="AH63" s="61"/>
      <c r="AI63" s="65"/>
      <c r="AJ63" s="122"/>
      <c r="AK63" s="82">
        <v>2022</v>
      </c>
      <c r="AL63" s="83">
        <f>IF(AK63&gt;=Option_C2_Year,SUM(AK103:AO103),SUM(AK123:AO123))+AL83+$J29</f>
        <v>0</v>
      </c>
      <c r="AM63" s="77"/>
      <c r="AN63" s="77"/>
      <c r="AO63" s="77"/>
      <c r="AP63" s="81"/>
      <c r="AQ63" s="122"/>
      <c r="AR63" s="82">
        <v>2022</v>
      </c>
      <c r="AS63" s="83">
        <f>IF(AR63&gt;=Option_C2_Year,SUM(AR103:AV103),SUM(AR123:AV123))+AS83+$J29</f>
        <v>0</v>
      </c>
      <c r="AT63" s="77"/>
      <c r="AU63" s="77"/>
      <c r="AV63" s="77"/>
      <c r="AW63" s="81"/>
      <c r="AX63" s="122"/>
      <c r="AY63" s="82">
        <v>2022</v>
      </c>
      <c r="AZ63" s="83">
        <f>IF(AY63&gt;=Option_C2_Year,SUM(AY103:BC103),SUM(AY123:BC123))+AZ83+$J29</f>
        <v>0</v>
      </c>
      <c r="BA63" s="77"/>
      <c r="BB63" s="77"/>
      <c r="BC63" s="77"/>
      <c r="BD63" s="81"/>
      <c r="BE63" s="122"/>
      <c r="BF63" s="82">
        <v>2022</v>
      </c>
      <c r="BG63" s="83">
        <f>IF(BF63&gt;=Option_C2_Year,SUM(BF103:BJ103),SUM(BF123:BJ123))+BG83+$J29</f>
        <v>0</v>
      </c>
      <c r="BH63" s="77"/>
      <c r="BI63" s="77"/>
      <c r="BJ63" s="77"/>
      <c r="BK63" s="81"/>
      <c r="BL63" s="122"/>
      <c r="BM63" s="82">
        <v>2022</v>
      </c>
      <c r="BN63" s="83">
        <f>IF(BM63&gt;=Option_C2_Year,SUM(BM103:BQ103),SUM(BM123:BQ123))+BN83+$J29</f>
        <v>0</v>
      </c>
      <c r="BO63" s="77"/>
      <c r="BP63" s="77"/>
      <c r="BQ63" s="77"/>
      <c r="BR63" s="81"/>
    </row>
    <row r="64" spans="1:71" x14ac:dyDescent="0.25">
      <c r="A64" s="125"/>
      <c r="B64" s="23">
        <v>2023</v>
      </c>
      <c r="C64" s="66">
        <f>IF(B64&gt;=Option_C2_Year,SUM(B104:F104),SUM(B124:F124))+C84+$J30</f>
        <v>37067.285518604571</v>
      </c>
      <c r="D64" s="61"/>
      <c r="E64" s="61"/>
      <c r="F64" s="61"/>
      <c r="G64" s="65"/>
      <c r="H64" s="125"/>
      <c r="I64" s="23">
        <v>2023</v>
      </c>
      <c r="J64" s="66">
        <f>IF(I64&gt;=Option_C2_Year,SUM(I104:M104),SUM(I124:M124))+J84+$J30</f>
        <v>37067.285518604571</v>
      </c>
      <c r="K64" s="61"/>
      <c r="L64" s="61"/>
      <c r="M64" s="61"/>
      <c r="N64" s="65"/>
      <c r="O64" s="125"/>
      <c r="P64" s="23">
        <v>2023</v>
      </c>
      <c r="Q64" s="66">
        <f>IF(P64&gt;=Option_C2_Year,SUM(P104:T104),SUM(P124:T124))+Q84+$J30</f>
        <v>55475.088375434563</v>
      </c>
      <c r="R64" s="61"/>
      <c r="S64" s="61"/>
      <c r="T64" s="61"/>
      <c r="U64" s="65"/>
      <c r="V64" s="125"/>
      <c r="W64" s="23">
        <v>2023</v>
      </c>
      <c r="X64" s="66">
        <f>IF(W64&gt;=Option_C2_Year,SUM(W104:AA104),SUM(W124:AA124))+X84+$J30</f>
        <v>22689.28841964763</v>
      </c>
      <c r="Y64" s="61"/>
      <c r="Z64" s="61"/>
      <c r="AA64" s="61"/>
      <c r="AB64" s="65"/>
      <c r="AC64" s="125"/>
      <c r="AD64" s="23">
        <v>2023</v>
      </c>
      <c r="AE64" s="66">
        <f>IF(AD64&gt;=Option_C2_Year,SUM(AD104:AH104),SUM(AD124:AH124))+AE84+$J30</f>
        <v>38513.729641769285</v>
      </c>
      <c r="AF64" s="61"/>
      <c r="AG64" s="61"/>
      <c r="AH64" s="61"/>
      <c r="AI64" s="65"/>
      <c r="AJ64" s="122"/>
      <c r="AK64" s="82">
        <v>2023</v>
      </c>
      <c r="AL64" s="83">
        <f>IF(AK64&gt;=Option_C2_Year,SUM(AK104:AO104),SUM(AK124:AO124))+AL84+$J30</f>
        <v>43015.827252291019</v>
      </c>
      <c r="AM64" s="77"/>
      <c r="AN64" s="77"/>
      <c r="AO64" s="77"/>
      <c r="AP64" s="81"/>
      <c r="AQ64" s="122"/>
      <c r="AR64" s="82">
        <v>2023</v>
      </c>
      <c r="AS64" s="83">
        <f>IF(AR64&gt;=Option_C2_Year,SUM(AR104:AV104),SUM(AR124:AV124))+AS84+$J30</f>
        <v>43015.827252291019</v>
      </c>
      <c r="AT64" s="77"/>
      <c r="AU64" s="77"/>
      <c r="AV64" s="77"/>
      <c r="AW64" s="81"/>
      <c r="AX64" s="122"/>
      <c r="AY64" s="82">
        <v>2023</v>
      </c>
      <c r="AZ64" s="83">
        <f>IF(AY64&gt;=Option_C2_Year,SUM(AY104:BC104),SUM(AY124:BC124))+AZ84+$J30</f>
        <v>61614.053363518055</v>
      </c>
      <c r="BA64" s="77"/>
      <c r="BB64" s="77"/>
      <c r="BC64" s="77"/>
      <c r="BD64" s="81"/>
      <c r="BE64" s="122"/>
      <c r="BF64" s="82">
        <v>2023</v>
      </c>
      <c r="BG64" s="83">
        <f>IF(BF64&gt;=Option_C2_Year,SUM(BF104:BJ104),SUM(BF124:BJ124))+BG84+$J30</f>
        <v>28819.974135800549</v>
      </c>
      <c r="BH64" s="77"/>
      <c r="BI64" s="77"/>
      <c r="BJ64" s="77"/>
      <c r="BK64" s="81"/>
      <c r="BL64" s="122"/>
      <c r="BM64" s="82">
        <v>2023</v>
      </c>
      <c r="BN64" s="83">
        <f>IF(BM64&gt;=Option_C2_Year,SUM(BM104:BQ104),SUM(BM124:BQ124))+BN84+$J30</f>
        <v>44462.271375455734</v>
      </c>
      <c r="BO64" s="77"/>
      <c r="BP64" s="77"/>
      <c r="BQ64" s="77"/>
      <c r="BR64" s="81"/>
    </row>
    <row r="65" spans="1:70" x14ac:dyDescent="0.25">
      <c r="A65" s="125"/>
      <c r="B65" s="23">
        <v>2024</v>
      </c>
      <c r="C65" s="66">
        <f>IF(B65&gt;=Option_C2_Year,SUM(B105:F105),SUM(B125:F125))+C85+$J31</f>
        <v>48807.604185069984</v>
      </c>
      <c r="D65" s="61"/>
      <c r="E65" s="61"/>
      <c r="F65" s="61"/>
      <c r="G65" s="65"/>
      <c r="H65" s="125"/>
      <c r="I65" s="23">
        <v>2024</v>
      </c>
      <c r="J65" s="66">
        <f>IF(I65&gt;=Option_C2_Year,SUM(I105:M105),SUM(I125:M125))+J85+$J31</f>
        <v>47887.463686171315</v>
      </c>
      <c r="K65" s="61"/>
      <c r="L65" s="61"/>
      <c r="M65" s="61"/>
      <c r="N65" s="65"/>
      <c r="O65" s="125"/>
      <c r="P65" s="23">
        <v>2024</v>
      </c>
      <c r="Q65" s="66">
        <f>IF(P65&gt;=Option_C2_Year,SUM(P105:T105),SUM(P125:T125))+Q85+$J31</f>
        <v>64361.166266512599</v>
      </c>
      <c r="R65" s="61"/>
      <c r="S65" s="61"/>
      <c r="T65" s="61"/>
      <c r="U65" s="65"/>
      <c r="V65" s="125"/>
      <c r="W65" s="23">
        <v>2024</v>
      </c>
      <c r="X65" s="66">
        <f>IF(W65&gt;=Option_C2_Year,SUM(W105:AA105),SUM(W125:AA125))+X85+$J31</f>
        <v>30794.010909671219</v>
      </c>
      <c r="Y65" s="61"/>
      <c r="Z65" s="61"/>
      <c r="AA65" s="61"/>
      <c r="AB65" s="65"/>
      <c r="AC65" s="125"/>
      <c r="AD65" s="23">
        <v>2024</v>
      </c>
      <c r="AE65" s="66">
        <f>IF(AD65&gt;=Option_C2_Year,SUM(AD105:AH105),SUM(AD125:AH125))+AE85+$J31</f>
        <v>60362.272286925981</v>
      </c>
      <c r="AF65" s="61"/>
      <c r="AG65" s="61"/>
      <c r="AH65" s="61"/>
      <c r="AI65" s="65"/>
      <c r="AJ65" s="122"/>
      <c r="AK65" s="82">
        <v>2024</v>
      </c>
      <c r="AL65" s="83">
        <f>IF(AK65&gt;=Option_C2_Year,SUM(AK105:AO105),SUM(AK125:AO125))+AL85+$J31</f>
        <v>55570.469848421038</v>
      </c>
      <c r="AM65" s="77"/>
      <c r="AN65" s="77"/>
      <c r="AO65" s="77"/>
      <c r="AP65" s="81"/>
      <c r="AQ65" s="122"/>
      <c r="AR65" s="82">
        <v>2024</v>
      </c>
      <c r="AS65" s="83">
        <f>IF(AR65&gt;=Option_C2_Year,SUM(AR105:AV105),SUM(AR125:AV125))+AS85+$J31</f>
        <v>54911.57581964686</v>
      </c>
      <c r="AT65" s="77"/>
      <c r="AU65" s="77"/>
      <c r="AV65" s="77"/>
      <c r="AW65" s="81"/>
      <c r="AX65" s="122"/>
      <c r="AY65" s="82">
        <v>2024</v>
      </c>
      <c r="AZ65" s="83">
        <f>IF(AY65&gt;=Option_C2_Year,SUM(AY105:BC105),SUM(AY125:BC125))+AZ85+$J31</f>
        <v>71095.345241575094</v>
      </c>
      <c r="BA65" s="77"/>
      <c r="BB65" s="77"/>
      <c r="BC65" s="77"/>
      <c r="BD65" s="81"/>
      <c r="BE65" s="122"/>
      <c r="BF65" s="82">
        <v>2024</v>
      </c>
      <c r="BG65" s="83">
        <f>IF(BF65&gt;=Option_C2_Year,SUM(BF105:BJ105),SUM(BF125:BJ125))+BG85+$J31</f>
        <v>38084.540080492508</v>
      </c>
      <c r="BH65" s="77"/>
      <c r="BI65" s="77"/>
      <c r="BJ65" s="77"/>
      <c r="BK65" s="81"/>
      <c r="BL65" s="122"/>
      <c r="BM65" s="82">
        <v>2024</v>
      </c>
      <c r="BN65" s="83">
        <f>IF(BM65&gt;=Option_C2_Year,SUM(BM105:BQ105),SUM(BM125:BQ125))+BN85+$J31</f>
        <v>67125.137950277043</v>
      </c>
      <c r="BO65" s="77"/>
      <c r="BP65" s="77"/>
      <c r="BQ65" s="77"/>
      <c r="BR65" s="81"/>
    </row>
    <row r="66" spans="1:70" x14ac:dyDescent="0.25">
      <c r="A66" s="125"/>
      <c r="B66" s="23">
        <v>2025</v>
      </c>
      <c r="C66" s="66">
        <f>IF(B66&gt;=Option_C2_Year,SUM(B106:F106),SUM(B126:F126))+C86+$J32</f>
        <v>28392.560590707159</v>
      </c>
      <c r="D66" s="61"/>
      <c r="E66" s="61"/>
      <c r="F66" s="61"/>
      <c r="G66" s="65"/>
      <c r="H66" s="125"/>
      <c r="I66" s="23">
        <v>2025</v>
      </c>
      <c r="J66" s="66">
        <f>IF(I66&gt;=Option_C2_Year,SUM(I106:M106),SUM(I126:M126))+J86+$J32</f>
        <v>28552.929862936842</v>
      </c>
      <c r="K66" s="61"/>
      <c r="L66" s="61"/>
      <c r="M66" s="61"/>
      <c r="N66" s="65"/>
      <c r="O66" s="125"/>
      <c r="P66" s="23">
        <v>2025</v>
      </c>
      <c r="Q66" s="66">
        <f>IF(P66&gt;=Option_C2_Year,SUM(P106:T106),SUM(P126:T126))+Q86+$J32</f>
        <v>33823.956014168129</v>
      </c>
      <c r="R66" s="61"/>
      <c r="S66" s="61"/>
      <c r="T66" s="61"/>
      <c r="U66" s="65"/>
      <c r="V66" s="125"/>
      <c r="W66" s="23">
        <v>2025</v>
      </c>
      <c r="X66" s="66">
        <f>IF(W66&gt;=Option_C2_Year,SUM(W106:AA106),SUM(W126:AA126))+X86+$J32</f>
        <v>23575.117574276104</v>
      </c>
      <c r="Y66" s="61"/>
      <c r="Z66" s="61"/>
      <c r="AA66" s="61"/>
      <c r="AB66" s="65"/>
      <c r="AC66" s="125"/>
      <c r="AD66" s="23">
        <v>2025</v>
      </c>
      <c r="AE66" s="66">
        <f>IF(AD66&gt;=Option_C2_Year,SUM(AD106:AH106),SUM(AD126:AH126))+AE86+$J32</f>
        <v>47363.793968771417</v>
      </c>
      <c r="AF66" s="61"/>
      <c r="AG66" s="61"/>
      <c r="AH66" s="61"/>
      <c r="AI66" s="65"/>
      <c r="AJ66" s="122"/>
      <c r="AK66" s="82">
        <v>2025</v>
      </c>
      <c r="AL66" s="83">
        <f>IF(AK66&gt;=Option_C2_Year,SUM(AK106:AO106),SUM(AK126:AO126))+AL86+$J32</f>
        <v>31772.956521253203</v>
      </c>
      <c r="AM66" s="77"/>
      <c r="AN66" s="77"/>
      <c r="AO66" s="77"/>
      <c r="AP66" s="81"/>
      <c r="AQ66" s="122"/>
      <c r="AR66" s="82">
        <v>2025</v>
      </c>
      <c r="AS66" s="83">
        <f>IF(AR66&gt;=Option_C2_Year,SUM(AR106:AV106),SUM(AR126:AV126))+AS86+$J32</f>
        <v>32224.67634955846</v>
      </c>
      <c r="AT66" s="77"/>
      <c r="AU66" s="77"/>
      <c r="AV66" s="77"/>
      <c r="AW66" s="81"/>
      <c r="AX66" s="122"/>
      <c r="AY66" s="82">
        <v>2025</v>
      </c>
      <c r="AZ66" s="83">
        <f>IF(AY66&gt;=Option_C2_Year,SUM(AY106:BC106),SUM(AY126:BC126))+AZ86+$J32</f>
        <v>37207.288310033902</v>
      </c>
      <c r="BA66" s="77"/>
      <c r="BB66" s="77"/>
      <c r="BC66" s="77"/>
      <c r="BD66" s="81"/>
      <c r="BE66" s="122"/>
      <c r="BF66" s="82">
        <v>2025</v>
      </c>
      <c r="BG66" s="83">
        <f>IF(BF66&gt;=Option_C2_Year,SUM(BF106:BJ106),SUM(BF126:BJ126))+BG86+$J32</f>
        <v>27513.748472907224</v>
      </c>
      <c r="BH66" s="77"/>
      <c r="BI66" s="77"/>
      <c r="BJ66" s="77"/>
      <c r="BK66" s="81"/>
      <c r="BL66" s="122"/>
      <c r="BM66" s="82">
        <v>2025</v>
      </c>
      <c r="BN66" s="83">
        <f>IF(BM66&gt;=Option_C2_Year,SUM(BM106:BQ106),SUM(BM126:BQ126))+BN86+$J32</f>
        <v>50744.189899317462</v>
      </c>
      <c r="BO66" s="77"/>
      <c r="BP66" s="77"/>
      <c r="BQ66" s="77"/>
      <c r="BR66" s="81"/>
    </row>
    <row r="67" spans="1:70" x14ac:dyDescent="0.25">
      <c r="A67" s="125"/>
      <c r="B67" s="23">
        <v>2026</v>
      </c>
      <c r="C67" s="66">
        <f>IF(B67&gt;=Option_C2_Year,SUM(B107:F107),SUM(B127:F127))+C87+$J33</f>
        <v>26918.221399801321</v>
      </c>
      <c r="D67" s="61"/>
      <c r="E67" s="61"/>
      <c r="F67" s="61"/>
      <c r="G67" s="65"/>
      <c r="H67" s="125"/>
      <c r="I67" s="23">
        <v>2026</v>
      </c>
      <c r="J67" s="66">
        <f>IF(I67&gt;=Option_C2_Year,SUM(I107:M107),SUM(I127:M127))+J87+$J33</f>
        <v>22784.657336662214</v>
      </c>
      <c r="K67" s="61"/>
      <c r="L67" s="61"/>
      <c r="M67" s="61"/>
      <c r="N67" s="65"/>
      <c r="O67" s="125"/>
      <c r="P67" s="23">
        <v>2026</v>
      </c>
      <c r="Q67" s="66">
        <f>IF(P67&gt;=Option_C2_Year,SUM(P107:T107),SUM(P127:T127))+Q87+$J33</f>
        <v>32235.61795286143</v>
      </c>
      <c r="R67" s="61"/>
      <c r="S67" s="61"/>
      <c r="T67" s="61"/>
      <c r="U67" s="65"/>
      <c r="V67" s="125"/>
      <c r="W67" s="23">
        <v>2026</v>
      </c>
      <c r="X67" s="66">
        <f>IF(W67&gt;=Option_C2_Year,SUM(W107:AA107),SUM(W127:AA127))+X87+$J33</f>
        <v>16710.556431757162</v>
      </c>
      <c r="Y67" s="61"/>
      <c r="Z67" s="61"/>
      <c r="AA67" s="61"/>
      <c r="AB67" s="65"/>
      <c r="AC67" s="125"/>
      <c r="AD67" s="23">
        <v>2026</v>
      </c>
      <c r="AE67" s="66">
        <f>IF(AD67&gt;=Option_C2_Year,SUM(AD107:AH107),SUM(AD127:AH127))+AE87+$J33</f>
        <v>52368.686832401596</v>
      </c>
      <c r="AF67" s="61"/>
      <c r="AG67" s="61"/>
      <c r="AH67" s="61"/>
      <c r="AI67" s="65"/>
      <c r="AJ67" s="122"/>
      <c r="AK67" s="82">
        <v>2026</v>
      </c>
      <c r="AL67" s="83">
        <f>IF(AK67&gt;=Option_C2_Year,SUM(AK107:AO107),SUM(AK127:AO127))+AL87+$J33</f>
        <v>30666.162302850549</v>
      </c>
      <c r="AM67" s="77"/>
      <c r="AN67" s="77"/>
      <c r="AO67" s="77"/>
      <c r="AP67" s="81"/>
      <c r="AQ67" s="122"/>
      <c r="AR67" s="82">
        <v>2026</v>
      </c>
      <c r="AS67" s="83">
        <f>IF(AR67&gt;=Option_C2_Year,SUM(AR107:AV107),SUM(AR127:AV127))+AS87+$J33</f>
        <v>26464.734737789793</v>
      </c>
      <c r="AT67" s="77"/>
      <c r="AU67" s="77"/>
      <c r="AV67" s="77"/>
      <c r="AW67" s="81"/>
      <c r="AX67" s="122"/>
      <c r="AY67" s="82">
        <v>2026</v>
      </c>
      <c r="AZ67" s="83">
        <f>IF(AY67&gt;=Option_C2_Year,SUM(AY107:BC107),SUM(AY127:BC127))+AZ87+$J33</f>
        <v>35619.651310722948</v>
      </c>
      <c r="BA67" s="77"/>
      <c r="BB67" s="77"/>
      <c r="BC67" s="77"/>
      <c r="BD67" s="81"/>
      <c r="BE67" s="122"/>
      <c r="BF67" s="82">
        <v>2026</v>
      </c>
      <c r="BG67" s="83">
        <f>IF(BF67&gt;=Option_C2_Year,SUM(BF107:BJ107),SUM(BF127:BJ127))+BG87+$J33</f>
        <v>20649.187330388282</v>
      </c>
      <c r="BH67" s="77"/>
      <c r="BI67" s="77"/>
      <c r="BJ67" s="77"/>
      <c r="BK67" s="81"/>
      <c r="BL67" s="122"/>
      <c r="BM67" s="82">
        <v>2026</v>
      </c>
      <c r="BN67" s="83">
        <f>IF(BM67&gt;=Option_C2_Year,SUM(BM107:BQ107),SUM(BM127:BQ127))+BN87+$J33</f>
        <v>56116.627735450827</v>
      </c>
      <c r="BO67" s="77"/>
      <c r="BP67" s="77"/>
      <c r="BQ67" s="77"/>
      <c r="BR67" s="81"/>
    </row>
    <row r="68" spans="1:70" x14ac:dyDescent="0.25">
      <c r="A68" s="125"/>
      <c r="B68" s="23">
        <v>2027</v>
      </c>
      <c r="C68" s="66">
        <f>IF(B68&gt;=Option_C2_Year,SUM(B108:F108),SUM(B128:F128))+C88+$J34</f>
        <v>30142.677718565519</v>
      </c>
      <c r="D68" s="61"/>
      <c r="E68" s="61"/>
      <c r="F68" s="61"/>
      <c r="G68" s="65"/>
      <c r="H68" s="125"/>
      <c r="I68" s="23">
        <v>2027</v>
      </c>
      <c r="J68" s="66">
        <f>IF(I68&gt;=Option_C2_Year,SUM(I108:M108),SUM(I128:M128))+J88+$J34</f>
        <v>27186.131248153462</v>
      </c>
      <c r="K68" s="61"/>
      <c r="L68" s="61"/>
      <c r="M68" s="61"/>
      <c r="N68" s="65"/>
      <c r="O68" s="125"/>
      <c r="P68" s="23">
        <v>2027</v>
      </c>
      <c r="Q68" s="66">
        <f>IF(P68&gt;=Option_C2_Year,SUM(P108:T108),SUM(P128:T128))+Q88+$J34</f>
        <v>33112.496906740183</v>
      </c>
      <c r="R68" s="61"/>
      <c r="S68" s="61"/>
      <c r="T68" s="61"/>
      <c r="U68" s="65"/>
      <c r="V68" s="125"/>
      <c r="W68" s="23">
        <v>2027</v>
      </c>
      <c r="X68" s="66">
        <f>IF(W68&gt;=Option_C2_Year,SUM(W108:AA108),SUM(W128:AA128))+X88+$J34</f>
        <v>22434.77558254324</v>
      </c>
      <c r="Y68" s="61"/>
      <c r="Z68" s="61"/>
      <c r="AA68" s="61"/>
      <c r="AB68" s="65"/>
      <c r="AC68" s="125"/>
      <c r="AD68" s="23">
        <v>2027</v>
      </c>
      <c r="AE68" s="66">
        <f>IF(AD68&gt;=Option_C2_Year,SUM(AD108:AH108),SUM(AD128:AH128))+AE88+$J34</f>
        <v>48884.352224887218</v>
      </c>
      <c r="AF68" s="61"/>
      <c r="AG68" s="61"/>
      <c r="AH68" s="61"/>
      <c r="AI68" s="65"/>
      <c r="AJ68" s="122"/>
      <c r="AK68" s="82">
        <v>2027</v>
      </c>
      <c r="AL68" s="83">
        <f>IF(AK68&gt;=Option_C2_Year,SUM(AK108:AO108),SUM(AK128:AO128))+AL88+$J34</f>
        <v>33890.618621614507</v>
      </c>
      <c r="AM68" s="77"/>
      <c r="AN68" s="77"/>
      <c r="AO68" s="77"/>
      <c r="AP68" s="81"/>
      <c r="AQ68" s="122"/>
      <c r="AR68" s="82">
        <v>2027</v>
      </c>
      <c r="AS68" s="83">
        <f>IF(AR68&gt;=Option_C2_Year,SUM(AR108:AV108),SUM(AR128:AV128))+AS88+$J34</f>
        <v>31075.379559403431</v>
      </c>
      <c r="AT68" s="77"/>
      <c r="AU68" s="77"/>
      <c r="AV68" s="77"/>
      <c r="AW68" s="81"/>
      <c r="AX68" s="122"/>
      <c r="AY68" s="82">
        <v>2027</v>
      </c>
      <c r="AZ68" s="83">
        <f>IF(AY68&gt;=Option_C2_Year,SUM(AY108:BC108),SUM(AY128:BC128))+AZ88+$J34</f>
        <v>36441.230070748083</v>
      </c>
      <c r="BA68" s="77"/>
      <c r="BB68" s="77"/>
      <c r="BC68" s="77"/>
      <c r="BD68" s="81"/>
      <c r="BE68" s="122"/>
      <c r="BF68" s="82">
        <v>2027</v>
      </c>
      <c r="BG68" s="83">
        <f>IF(BF68&gt;=Option_C2_Year,SUM(BF108:BJ108),SUM(BF128:BJ128))+BG88+$J34</f>
        <v>26373.406481174359</v>
      </c>
      <c r="BH68" s="77"/>
      <c r="BI68" s="77"/>
      <c r="BJ68" s="77"/>
      <c r="BK68" s="81"/>
      <c r="BL68" s="122"/>
      <c r="BM68" s="82">
        <v>2027</v>
      </c>
      <c r="BN68" s="83">
        <f>IF(BM68&gt;=Option_C2_Year,SUM(BM108:BQ108),SUM(BM128:BQ128))+BN88+$J34</f>
        <v>52632.293127936209</v>
      </c>
      <c r="BO68" s="77"/>
      <c r="BP68" s="77"/>
      <c r="BQ68" s="77"/>
      <c r="BR68" s="81"/>
    </row>
    <row r="69" spans="1:70" x14ac:dyDescent="0.25">
      <c r="A69" s="125"/>
      <c r="B69" s="23">
        <v>2028</v>
      </c>
      <c r="C69" s="66">
        <f>IF(B69&gt;=Option_C2_Year,SUM(B109:F109),SUM(B129:F129))+C89+$J35</f>
        <v>40035.490346439881</v>
      </c>
      <c r="D69" s="61"/>
      <c r="E69" s="61"/>
      <c r="F69" s="61"/>
      <c r="G69" s="65"/>
      <c r="H69" s="125"/>
      <c r="I69" s="23">
        <v>2028</v>
      </c>
      <c r="J69" s="66">
        <f>IF(I69&gt;=Option_C2_Year,SUM(I109:M109),SUM(I129:M129))+J89+$J35</f>
        <v>36234.278603480838</v>
      </c>
      <c r="K69" s="61"/>
      <c r="L69" s="61"/>
      <c r="M69" s="61"/>
      <c r="N69" s="65"/>
      <c r="O69" s="125"/>
      <c r="P69" s="23">
        <v>2028</v>
      </c>
      <c r="Q69" s="66">
        <f>IF(P69&gt;=Option_C2_Year,SUM(P109:T109),SUM(P129:T129))+Q89+$J35</f>
        <v>37695.863377317211</v>
      </c>
      <c r="R69" s="61"/>
      <c r="S69" s="61"/>
      <c r="T69" s="61"/>
      <c r="U69" s="65"/>
      <c r="V69" s="125"/>
      <c r="W69" s="23">
        <v>2028</v>
      </c>
      <c r="X69" s="66">
        <f>IF(W69&gt;=Option_C2_Year,SUM(W109:AA109),SUM(W129:AA129))+X89+$J35</f>
        <v>66230.839379851415</v>
      </c>
      <c r="Y69" s="61"/>
      <c r="Z69" s="61"/>
      <c r="AA69" s="61"/>
      <c r="AB69" s="65"/>
      <c r="AC69" s="125"/>
      <c r="AD69" s="23">
        <v>2028</v>
      </c>
      <c r="AE69" s="66">
        <f>IF(AD69&gt;=Option_C2_Year,SUM(AD109:AH109),SUM(AD129:AH129))+AE89+$J35</f>
        <v>58026.086787041932</v>
      </c>
      <c r="AF69" s="61"/>
      <c r="AG69" s="61"/>
      <c r="AH69" s="61"/>
      <c r="AI69" s="65"/>
      <c r="AJ69" s="122"/>
      <c r="AK69" s="82">
        <v>2028</v>
      </c>
      <c r="AL69" s="83">
        <f>IF(AK69&gt;=Option_C2_Year,SUM(AK109:AO109),SUM(AK129:AO129))+AL89+$J35</f>
        <v>43768.903794410035</v>
      </c>
      <c r="AM69" s="77"/>
      <c r="AN69" s="77"/>
      <c r="AO69" s="77"/>
      <c r="AP69" s="81"/>
      <c r="AQ69" s="122"/>
      <c r="AR69" s="82">
        <v>2028</v>
      </c>
      <c r="AS69" s="83">
        <f>IF(AR69&gt;=Option_C2_Year,SUM(AR109:AV109),SUM(AR129:AV129))+AS89+$J35</f>
        <v>40156.371256890794</v>
      </c>
      <c r="AT69" s="77"/>
      <c r="AU69" s="77"/>
      <c r="AV69" s="77"/>
      <c r="AW69" s="81"/>
      <c r="AX69" s="122"/>
      <c r="AY69" s="82">
        <v>2028</v>
      </c>
      <c r="AZ69" s="83">
        <f>IF(AY69&gt;=Option_C2_Year,SUM(AY109:BC109),SUM(AY129:BC129))+AZ89+$J35</f>
        <v>40961.569516105432</v>
      </c>
      <c r="BA69" s="77"/>
      <c r="BB69" s="77"/>
      <c r="BC69" s="77"/>
      <c r="BD69" s="81"/>
      <c r="BE69" s="122"/>
      <c r="BF69" s="82">
        <v>2028</v>
      </c>
      <c r="BG69" s="83">
        <f>IF(BF69&gt;=Option_C2_Year,SUM(BF109:BJ109),SUM(BF129:BJ129))+BG89+$J35</f>
        <v>70639.769020156324</v>
      </c>
      <c r="BH69" s="77"/>
      <c r="BI69" s="77"/>
      <c r="BJ69" s="77"/>
      <c r="BK69" s="81"/>
      <c r="BL69" s="122"/>
      <c r="BM69" s="82">
        <v>2028</v>
      </c>
      <c r="BN69" s="83">
        <f>IF(BM69&gt;=Option_C2_Year,SUM(BM109:BQ109),SUM(BM129:BQ129))+BN89+$J35</f>
        <v>61759.500235012085</v>
      </c>
      <c r="BO69" s="77"/>
      <c r="BP69" s="77"/>
      <c r="BQ69" s="77"/>
      <c r="BR69" s="81"/>
    </row>
    <row r="70" spans="1:70" x14ac:dyDescent="0.25">
      <c r="A70" s="125"/>
      <c r="B70" s="23">
        <v>2029</v>
      </c>
      <c r="C70" s="66">
        <f>IF(B70&gt;=Option_C2_Year,SUM(B110:F110),SUM(B130:F130))+C90+$J36</f>
        <v>37561.112488226179</v>
      </c>
      <c r="D70" s="61"/>
      <c r="E70" s="61"/>
      <c r="F70" s="61"/>
      <c r="G70" s="65"/>
      <c r="H70" s="125"/>
      <c r="I70" s="23">
        <v>2029</v>
      </c>
      <c r="J70" s="66">
        <f>IF(I70&gt;=Option_C2_Year,SUM(I110:M110),SUM(I130:M130))+J90+$J36</f>
        <v>39612.156512022935</v>
      </c>
      <c r="K70" s="61"/>
      <c r="L70" s="61"/>
      <c r="M70" s="61"/>
      <c r="N70" s="65"/>
      <c r="O70" s="125"/>
      <c r="P70" s="23">
        <v>2029</v>
      </c>
      <c r="Q70" s="66">
        <f>IF(P70&gt;=Option_C2_Year,SUM(P110:T110),SUM(P130:T130))+Q90+$J36</f>
        <v>37002.202400427763</v>
      </c>
      <c r="R70" s="61"/>
      <c r="S70" s="61"/>
      <c r="T70" s="61"/>
      <c r="U70" s="65"/>
      <c r="V70" s="125"/>
      <c r="W70" s="23">
        <v>2029</v>
      </c>
      <c r="X70" s="66">
        <f>IF(W70&gt;=Option_C2_Year,SUM(W110:AA110),SUM(W130:AA130))+X90+$J36</f>
        <v>56453.852171984086</v>
      </c>
      <c r="Y70" s="61"/>
      <c r="Z70" s="61"/>
      <c r="AA70" s="61"/>
      <c r="AB70" s="65"/>
      <c r="AC70" s="125"/>
      <c r="AD70" s="23">
        <v>2029</v>
      </c>
      <c r="AE70" s="66">
        <f>IF(AD70&gt;=Option_C2_Year,SUM(AD110:AH110),SUM(AD130:AH130))+AE90+$J36</f>
        <v>60759.872434744982</v>
      </c>
      <c r="AF70" s="61"/>
      <c r="AG70" s="61"/>
      <c r="AH70" s="61"/>
      <c r="AI70" s="65"/>
      <c r="AJ70" s="122"/>
      <c r="AK70" s="82">
        <v>2029</v>
      </c>
      <c r="AL70" s="83">
        <f>IF(AK70&gt;=Option_C2_Year,SUM(AK110:AO110),SUM(AK130:AO130))+AL90+$J36</f>
        <v>41419.701866377116</v>
      </c>
      <c r="AM70" s="77"/>
      <c r="AN70" s="77"/>
      <c r="AO70" s="77"/>
      <c r="AP70" s="81"/>
      <c r="AQ70" s="122"/>
      <c r="AR70" s="82">
        <v>2029</v>
      </c>
      <c r="AS70" s="83">
        <f>IF(AR70&gt;=Option_C2_Year,SUM(AR110:AV110),SUM(AR130:AV130))+AS90+$J36</f>
        <v>43534.804929605933</v>
      </c>
      <c r="AT70" s="77"/>
      <c r="AU70" s="77"/>
      <c r="AV70" s="77"/>
      <c r="AW70" s="81"/>
      <c r="AX70" s="122"/>
      <c r="AY70" s="82">
        <v>2029</v>
      </c>
      <c r="AZ70" s="83">
        <f>IF(AY70&gt;=Option_C2_Year,SUM(AY110:BC110),SUM(AY130:BC130))+AZ90+$J36</f>
        <v>40234.782168179932</v>
      </c>
      <c r="BA70" s="77"/>
      <c r="BB70" s="77"/>
      <c r="BC70" s="77"/>
      <c r="BD70" s="81"/>
      <c r="BE70" s="122"/>
      <c r="BF70" s="82">
        <v>2029</v>
      </c>
      <c r="BG70" s="83">
        <f>IF(BF70&gt;=Option_C2_Year,SUM(BF110:BJ110),SUM(BF130:BJ130))+BG90+$J36</f>
        <v>60860.088920980976</v>
      </c>
      <c r="BH70" s="77"/>
      <c r="BI70" s="77"/>
      <c r="BJ70" s="77"/>
      <c r="BK70" s="81"/>
      <c r="BL70" s="122"/>
      <c r="BM70" s="82">
        <v>2029</v>
      </c>
      <c r="BN70" s="83">
        <f>IF(BM70&gt;=Option_C2_Year,SUM(BM110:BQ110),SUM(BM130:BQ130))+BN90+$J36</f>
        <v>64618.461812895926</v>
      </c>
      <c r="BO70" s="77"/>
      <c r="BP70" s="77"/>
      <c r="BQ70" s="77"/>
      <c r="BR70" s="81"/>
    </row>
    <row r="71" spans="1:70" x14ac:dyDescent="0.25">
      <c r="A71" s="125"/>
      <c r="B71" s="23">
        <v>2030</v>
      </c>
      <c r="C71" s="66">
        <f>IF(B71&gt;=Option_C2_Year,SUM(B111:F111),SUM(B131:F131))+C91+$J37</f>
        <v>44594.218077115445</v>
      </c>
      <c r="D71" s="61"/>
      <c r="E71" s="61"/>
      <c r="F71" s="61"/>
      <c r="G71" s="65"/>
      <c r="H71" s="125"/>
      <c r="I71" s="23">
        <v>2030</v>
      </c>
      <c r="J71" s="66">
        <f>IF(I71&gt;=Option_C2_Year,SUM(I111:M111),SUM(I131:M131))+J91+$J37</f>
        <v>46738.976843081822</v>
      </c>
      <c r="K71" s="61"/>
      <c r="L71" s="61"/>
      <c r="M71" s="61"/>
      <c r="N71" s="65"/>
      <c r="O71" s="125"/>
      <c r="P71" s="23">
        <v>2030</v>
      </c>
      <c r="Q71" s="66">
        <f>IF(P71&gt;=Option_C2_Year,SUM(P111:T111),SUM(P131:T131))+Q91+$J37</f>
        <v>38801.39706974</v>
      </c>
      <c r="R71" s="61"/>
      <c r="S71" s="61"/>
      <c r="T71" s="61"/>
      <c r="U71" s="65"/>
      <c r="V71" s="125"/>
      <c r="W71" s="23">
        <v>2030</v>
      </c>
      <c r="X71" s="66">
        <f>IF(W71&gt;=Option_C2_Year,SUM(W111:AA111),SUM(W131:AA131))+X91+$J37</f>
        <v>60889.094053291148</v>
      </c>
      <c r="Y71" s="61"/>
      <c r="Z71" s="61"/>
      <c r="AA71" s="61"/>
      <c r="AB71" s="65"/>
      <c r="AC71" s="125"/>
      <c r="AD71" s="23">
        <v>2030</v>
      </c>
      <c r="AE71" s="66">
        <f>IF(AD71&gt;=Option_C2_Year,SUM(AD111:AH111),SUM(AD131:AH131))+AE91+$J37</f>
        <v>61442.653730821607</v>
      </c>
      <c r="AF71" s="61"/>
      <c r="AG71" s="61"/>
      <c r="AH71" s="61"/>
      <c r="AI71" s="65"/>
      <c r="AJ71" s="122"/>
      <c r="AK71" s="82">
        <v>2030</v>
      </c>
      <c r="AL71" s="83">
        <f>IF(AK71&gt;=Option_C2_Year,SUM(AK111:AO111),SUM(AK131:AO131))+AL91+$J37</f>
        <v>48477.116990327268</v>
      </c>
      <c r="AM71" s="77"/>
      <c r="AN71" s="77"/>
      <c r="AO71" s="77"/>
      <c r="AP71" s="81"/>
      <c r="AQ71" s="122"/>
      <c r="AR71" s="82">
        <v>2030</v>
      </c>
      <c r="AS71" s="83">
        <f>IF(AR71&gt;=Option_C2_Year,SUM(AR111:AV111),SUM(AR131:AV131))+AS91+$J37</f>
        <v>50692.857146795388</v>
      </c>
      <c r="AT71" s="77"/>
      <c r="AU71" s="77"/>
      <c r="AV71" s="77"/>
      <c r="AW71" s="81"/>
      <c r="AX71" s="122"/>
      <c r="AY71" s="82">
        <v>2030</v>
      </c>
      <c r="AZ71" s="83">
        <f>IF(AY71&gt;=Option_C2_Year,SUM(AY111:BC111),SUM(AY131:BC131))+AZ91+$J37</f>
        <v>41992.513057281198</v>
      </c>
      <c r="BA71" s="77"/>
      <c r="BB71" s="77"/>
      <c r="BC71" s="77"/>
      <c r="BD71" s="81"/>
      <c r="BE71" s="122"/>
      <c r="BF71" s="82">
        <v>2030</v>
      </c>
      <c r="BG71" s="83">
        <f>IF(BF71&gt;=Option_C2_Year,SUM(BF111:BJ111),SUM(BF131:BJ131))+BG91+$J37</f>
        <v>65292.534596916637</v>
      </c>
      <c r="BH71" s="77"/>
      <c r="BI71" s="77"/>
      <c r="BJ71" s="77"/>
      <c r="BK71" s="81"/>
      <c r="BL71" s="122"/>
      <c r="BM71" s="82">
        <v>2030</v>
      </c>
      <c r="BN71" s="83">
        <f>IF(BM71&gt;=Option_C2_Year,SUM(BM111:BQ111),SUM(BM131:BQ131))+BN91+$J37</f>
        <v>65325.552644033429</v>
      </c>
      <c r="BO71" s="77"/>
      <c r="BP71" s="77"/>
      <c r="BQ71" s="77"/>
      <c r="BR71" s="81"/>
    </row>
    <row r="72" spans="1:70" x14ac:dyDescent="0.25">
      <c r="A72" s="125"/>
      <c r="B72" s="23">
        <v>2031</v>
      </c>
      <c r="C72" s="66">
        <f>IF(B72&gt;=Option_C2_Year,SUM(B112:F112),SUM(B132:F132))+C92+$J38</f>
        <v>48537.062152998275</v>
      </c>
      <c r="D72" s="61"/>
      <c r="E72" s="61"/>
      <c r="F72" s="61"/>
      <c r="G72" s="65"/>
      <c r="H72" s="125"/>
      <c r="I72" s="23">
        <v>2031</v>
      </c>
      <c r="J72" s="66">
        <f>IF(I72&gt;=Option_C2_Year,SUM(I112:M112),SUM(I132:M132))+J92+$J38</f>
        <v>49886.59275505149</v>
      </c>
      <c r="K72" s="61"/>
      <c r="L72" s="61"/>
      <c r="M72" s="61"/>
      <c r="N72" s="65"/>
      <c r="O72" s="125"/>
      <c r="P72" s="23">
        <v>2031</v>
      </c>
      <c r="Q72" s="66">
        <f>IF(P72&gt;=Option_C2_Year,SUM(P112:T112),SUM(P132:T132))+Q92+$J38</f>
        <v>35712.471357482762</v>
      </c>
      <c r="R72" s="61"/>
      <c r="S72" s="61"/>
      <c r="T72" s="61"/>
      <c r="U72" s="65"/>
      <c r="V72" s="125"/>
      <c r="W72" s="23">
        <v>2031</v>
      </c>
      <c r="X72" s="66">
        <f>IF(W72&gt;=Option_C2_Year,SUM(W112:AA112),SUM(W132:AA132))+X92+$J38</f>
        <v>65347.456631822133</v>
      </c>
      <c r="Y72" s="61"/>
      <c r="Z72" s="61"/>
      <c r="AA72" s="61"/>
      <c r="AB72" s="65"/>
      <c r="AC72" s="125"/>
      <c r="AD72" s="23">
        <v>2031</v>
      </c>
      <c r="AE72" s="66">
        <f>IF(AD72&gt;=Option_C2_Year,SUM(AD112:AH112),SUM(AD132:AH132))+AE92+$J38</f>
        <v>64900.284277530409</v>
      </c>
      <c r="AF72" s="61"/>
      <c r="AG72" s="61"/>
      <c r="AH72" s="61"/>
      <c r="AI72" s="65"/>
      <c r="AJ72" s="122"/>
      <c r="AK72" s="82">
        <v>2031</v>
      </c>
      <c r="AL72" s="83">
        <f>IF(AK72&gt;=Option_C2_Year,SUM(AK112:AO112),SUM(AK132:AO132))+AL92+$J38</f>
        <v>52419.961066210097</v>
      </c>
      <c r="AM72" s="77"/>
      <c r="AN72" s="77"/>
      <c r="AO72" s="77"/>
      <c r="AP72" s="81"/>
      <c r="AQ72" s="122"/>
      <c r="AR72" s="82">
        <v>2031</v>
      </c>
      <c r="AS72" s="83">
        <f>IF(AR72&gt;=Option_C2_Year,SUM(AR112:AV112),SUM(AR132:AV132))+AS92+$J38</f>
        <v>53840.473058765056</v>
      </c>
      <c r="AT72" s="77"/>
      <c r="AU72" s="77"/>
      <c r="AV72" s="77"/>
      <c r="AW72" s="81"/>
      <c r="AX72" s="122"/>
      <c r="AY72" s="82">
        <v>2031</v>
      </c>
      <c r="AZ72" s="83">
        <f>IF(AY72&gt;=Option_C2_Year,SUM(AY112:BC112),SUM(AY132:BC132))+AZ92+$J38</f>
        <v>38903.58734502396</v>
      </c>
      <c r="BA72" s="77"/>
      <c r="BB72" s="77"/>
      <c r="BC72" s="77"/>
      <c r="BD72" s="81"/>
      <c r="BE72" s="122"/>
      <c r="BF72" s="82">
        <v>2031</v>
      </c>
      <c r="BG72" s="83">
        <f>IF(BF72&gt;=Option_C2_Year,SUM(BF112:BJ112),SUM(BF132:BJ132))+BG92+$J38</f>
        <v>69861.629409845424</v>
      </c>
      <c r="BH72" s="77"/>
      <c r="BI72" s="77"/>
      <c r="BJ72" s="77"/>
      <c r="BK72" s="81"/>
      <c r="BL72" s="122"/>
      <c r="BM72" s="82">
        <v>2031</v>
      </c>
      <c r="BN72" s="83">
        <f>IF(BM72&gt;=Option_C2_Year,SUM(BM112:BQ112),SUM(BM132:BQ132))+BN92+$J38</f>
        <v>68783.183190742231</v>
      </c>
      <c r="BO72" s="77"/>
      <c r="BP72" s="77"/>
      <c r="BQ72" s="77"/>
      <c r="BR72" s="81"/>
    </row>
    <row r="73" spans="1:70" x14ac:dyDescent="0.25">
      <c r="A73" s="125"/>
      <c r="B73" s="23">
        <v>2032</v>
      </c>
      <c r="C73" s="66">
        <f>IF(B73&gt;=Option_C2_Year,SUM(B113:F113),SUM(B133:F133))+C93+$J39</f>
        <v>46616.885578169524</v>
      </c>
      <c r="D73" s="61"/>
      <c r="E73" s="61"/>
      <c r="F73" s="61"/>
      <c r="G73" s="65"/>
      <c r="H73" s="125"/>
      <c r="I73" s="23">
        <v>2032</v>
      </c>
      <c r="J73" s="66">
        <f>IF(I73&gt;=Option_C2_Year,SUM(I113:M113),SUM(I133:M133))+J93+$J39</f>
        <v>47613.917022778289</v>
      </c>
      <c r="K73" s="61"/>
      <c r="L73" s="61"/>
      <c r="M73" s="61"/>
      <c r="N73" s="65"/>
      <c r="O73" s="125"/>
      <c r="P73" s="23">
        <v>2032</v>
      </c>
      <c r="Q73" s="66">
        <f>IF(P73&gt;=Option_C2_Year,SUM(P113:T113),SUM(P133:T133))+Q93+$J39</f>
        <v>33868.358490879284</v>
      </c>
      <c r="R73" s="61"/>
      <c r="S73" s="61"/>
      <c r="T73" s="61"/>
      <c r="U73" s="65"/>
      <c r="V73" s="125"/>
      <c r="W73" s="23">
        <v>2032</v>
      </c>
      <c r="X73" s="66">
        <f>IF(W73&gt;=Option_C2_Year,SUM(W113:AA113),SUM(W133:AA133))+X93+$J39</f>
        <v>59167.502180756026</v>
      </c>
      <c r="Y73" s="61"/>
      <c r="Z73" s="61"/>
      <c r="AA73" s="61"/>
      <c r="AB73" s="65"/>
      <c r="AC73" s="125"/>
      <c r="AD73" s="23">
        <v>2032</v>
      </c>
      <c r="AE73" s="66">
        <f>IF(AD73&gt;=Option_C2_Year,SUM(AD113:AH113),SUM(AD133:AH133))+AE93+$J39</f>
        <v>66798.60353680313</v>
      </c>
      <c r="AF73" s="61"/>
      <c r="AG73" s="61"/>
      <c r="AH73" s="61"/>
      <c r="AI73" s="65"/>
      <c r="AJ73" s="122"/>
      <c r="AK73" s="82">
        <v>2032</v>
      </c>
      <c r="AL73" s="83">
        <f>IF(AK73&gt;=Option_C2_Year,SUM(AK113:AO113),SUM(AK133:AO133))+AL93+$J39</f>
        <v>50499.784491381346</v>
      </c>
      <c r="AM73" s="77"/>
      <c r="AN73" s="77"/>
      <c r="AO73" s="77"/>
      <c r="AP73" s="81"/>
      <c r="AQ73" s="122"/>
      <c r="AR73" s="82">
        <v>2032</v>
      </c>
      <c r="AS73" s="83">
        <f>IF(AR73&gt;=Option_C2_Year,SUM(AR113:AV113),SUM(AR133:AV133))+AS93+$J39</f>
        <v>51568.264701156164</v>
      </c>
      <c r="AT73" s="77"/>
      <c r="AU73" s="77"/>
      <c r="AV73" s="77"/>
      <c r="AW73" s="81"/>
      <c r="AX73" s="122"/>
      <c r="AY73" s="82">
        <v>2032</v>
      </c>
      <c r="AZ73" s="83">
        <f>IF(AY73&gt;=Option_C2_Year,SUM(AY113:BC113),SUM(AY133:BC133))+AZ93+$J39</f>
        <v>37058.733459523428</v>
      </c>
      <c r="BA73" s="77"/>
      <c r="BB73" s="77"/>
      <c r="BC73" s="77"/>
      <c r="BD73" s="81"/>
      <c r="BE73" s="122"/>
      <c r="BF73" s="82">
        <v>2032</v>
      </c>
      <c r="BG73" s="83">
        <f>IF(BF73&gt;=Option_C2_Year,SUM(BF113:BJ113),SUM(BF133:BJ133))+BG93+$J39</f>
        <v>63735.389519484757</v>
      </c>
      <c r="BH73" s="77"/>
      <c r="BI73" s="77"/>
      <c r="BJ73" s="77"/>
      <c r="BK73" s="81"/>
      <c r="BL73" s="122"/>
      <c r="BM73" s="82">
        <v>2032</v>
      </c>
      <c r="BN73" s="83">
        <f>IF(BM73&gt;=Option_C2_Year,SUM(BM113:BQ113),SUM(BM133:BQ133))+BN93+$J39</f>
        <v>70681.502450014959</v>
      </c>
      <c r="BO73" s="77"/>
      <c r="BP73" s="77"/>
      <c r="BQ73" s="77"/>
      <c r="BR73" s="81"/>
    </row>
    <row r="74" spans="1:70" x14ac:dyDescent="0.25">
      <c r="A74" s="125"/>
      <c r="B74" s="23">
        <v>2033</v>
      </c>
      <c r="C74" s="66">
        <f>IF(B74&gt;=Option_C2_Year,SUM(B114:F114),SUM(B134:F134))+C94+$J40</f>
        <v>37267.408765585744</v>
      </c>
      <c r="D74" s="61"/>
      <c r="E74" s="61"/>
      <c r="F74" s="61"/>
      <c r="G74" s="65"/>
      <c r="H74" s="125"/>
      <c r="I74" s="23">
        <v>2033</v>
      </c>
      <c r="J74" s="66">
        <f>IF(I74&gt;=Option_C2_Year,SUM(I114:M114),SUM(I134:M134))+J94+$J40</f>
        <v>42986.872767648441</v>
      </c>
      <c r="K74" s="61"/>
      <c r="L74" s="61"/>
      <c r="M74" s="61"/>
      <c r="N74" s="65"/>
      <c r="O74" s="125"/>
      <c r="P74" s="23">
        <v>2033</v>
      </c>
      <c r="Q74" s="66">
        <f>IF(P74&gt;=Option_C2_Year,SUM(P114:T114),SUM(P134:T134))+Q94+$J40</f>
        <v>29970.287326911159</v>
      </c>
      <c r="R74" s="61"/>
      <c r="S74" s="61"/>
      <c r="T74" s="61"/>
      <c r="U74" s="65"/>
      <c r="V74" s="125"/>
      <c r="W74" s="23">
        <v>2033</v>
      </c>
      <c r="X74" s="66">
        <f>IF(W74&gt;=Option_C2_Year,SUM(W114:AA114),SUM(W134:AA134))+X94+$J40</f>
        <v>89386.998793872743</v>
      </c>
      <c r="Y74" s="61"/>
      <c r="Z74" s="61"/>
      <c r="AA74" s="61"/>
      <c r="AB74" s="65"/>
      <c r="AC74" s="125"/>
      <c r="AD74" s="23">
        <v>2033</v>
      </c>
      <c r="AE74" s="66">
        <f>IF(AD74&gt;=Option_C2_Year,SUM(AD114:AH114),SUM(AD134:AH134))+AE94+$J40</f>
        <v>101061.20467300886</v>
      </c>
      <c r="AF74" s="61"/>
      <c r="AG74" s="61"/>
      <c r="AH74" s="61"/>
      <c r="AI74" s="65"/>
      <c r="AJ74" s="122"/>
      <c r="AK74" s="82">
        <v>2033</v>
      </c>
      <c r="AL74" s="83">
        <f>IF(AK74&gt;=Option_C2_Year,SUM(AK114:AO114),SUM(AK134:AO134))+AL94+$J40</f>
        <v>41180.971648909894</v>
      </c>
      <c r="AM74" s="77"/>
      <c r="AN74" s="77"/>
      <c r="AO74" s="77"/>
      <c r="AP74" s="81"/>
      <c r="AQ74" s="122"/>
      <c r="AR74" s="82">
        <v>2033</v>
      </c>
      <c r="AS74" s="83">
        <f>IF(AR74&gt;=Option_C2_Year,SUM(AR114:AV114),SUM(AR134:AV134))+AS94+$J40</f>
        <v>46950.952548980931</v>
      </c>
      <c r="AT74" s="77"/>
      <c r="AU74" s="77"/>
      <c r="AV74" s="77"/>
      <c r="AW74" s="81"/>
      <c r="AX74" s="122"/>
      <c r="AY74" s="82">
        <v>2033</v>
      </c>
      <c r="AZ74" s="83">
        <f>IF(AY74&gt;=Option_C2_Year,SUM(AY114:BC114),SUM(AY134:BC134))+AZ94+$J40</f>
        <v>33066.126283937636</v>
      </c>
      <c r="BA74" s="77"/>
      <c r="BB74" s="77"/>
      <c r="BC74" s="77"/>
      <c r="BD74" s="81"/>
      <c r="BE74" s="122"/>
      <c r="BF74" s="82">
        <v>2033</v>
      </c>
      <c r="BG74" s="83">
        <f>IF(BF74&gt;=Option_C2_Year,SUM(BF114:BJ114),SUM(BF134:BJ134))+BG94+$J40</f>
        <v>93977.583550276337</v>
      </c>
      <c r="BH74" s="77"/>
      <c r="BI74" s="77"/>
      <c r="BJ74" s="77"/>
      <c r="BK74" s="81"/>
      <c r="BL74" s="122"/>
      <c r="BM74" s="82">
        <v>2033</v>
      </c>
      <c r="BN74" s="83">
        <f>IF(BM74&gt;=Option_C2_Year,SUM(BM114:BQ114),SUM(BM134:BQ134))+BN94+$J40</f>
        <v>104974.76755633301</v>
      </c>
      <c r="BO74" s="77"/>
      <c r="BP74" s="77"/>
      <c r="BQ74" s="77"/>
      <c r="BR74" s="81"/>
    </row>
    <row r="75" spans="1:70" x14ac:dyDescent="0.25">
      <c r="A75" s="125"/>
      <c r="B75" s="23">
        <v>2034</v>
      </c>
      <c r="C75" s="66">
        <f>IF(B75&gt;=Option_C2_Year,SUM(B115:F115),SUM(B135:F135))+C95+$J41</f>
        <v>34971.386085933904</v>
      </c>
      <c r="D75" s="61"/>
      <c r="E75" s="61"/>
      <c r="F75" s="61"/>
      <c r="G75" s="65"/>
      <c r="H75" s="125"/>
      <c r="I75" s="23">
        <v>2034</v>
      </c>
      <c r="J75" s="66">
        <f>IF(I75&gt;=Option_C2_Year,SUM(I115:M115),SUM(I135:M135))+J95+$J41</f>
        <v>38142.773315489714</v>
      </c>
      <c r="K75" s="61"/>
      <c r="L75" s="61"/>
      <c r="M75" s="61"/>
      <c r="N75" s="65"/>
      <c r="O75" s="125"/>
      <c r="P75" s="23">
        <v>2034</v>
      </c>
      <c r="Q75" s="66">
        <f>IF(P75&gt;=Option_C2_Year,SUM(P115:T115),SUM(P135:T135))+Q95+$J41</f>
        <v>28140.576315606668</v>
      </c>
      <c r="R75" s="61"/>
      <c r="S75" s="61"/>
      <c r="T75" s="61"/>
      <c r="U75" s="65"/>
      <c r="V75" s="125"/>
      <c r="W75" s="23">
        <v>2034</v>
      </c>
      <c r="X75" s="66">
        <f>IF(W75&gt;=Option_C2_Year,SUM(W115:AA115),SUM(W135:AA135))+X95+$J41</f>
        <v>82170.23145235877</v>
      </c>
      <c r="Y75" s="61"/>
      <c r="Z75" s="61"/>
      <c r="AA75" s="61"/>
      <c r="AB75" s="65"/>
      <c r="AC75" s="125"/>
      <c r="AD75" s="23">
        <v>2034</v>
      </c>
      <c r="AE75" s="66">
        <f>IF(AD75&gt;=Option_C2_Year,SUM(AD115:AH115),SUM(AD135:AH135))+AE95+$J41</f>
        <v>86777.583376803595</v>
      </c>
      <c r="AF75" s="61"/>
      <c r="AG75" s="61"/>
      <c r="AH75" s="61"/>
      <c r="AI75" s="65"/>
      <c r="AJ75" s="122"/>
      <c r="AK75" s="82">
        <v>2034</v>
      </c>
      <c r="AL75" s="83">
        <f>IF(AK75&gt;=Option_C2_Year,SUM(AK115:AO115),SUM(AK135:AO135))+AL95+$J41</f>
        <v>38884.948969258046</v>
      </c>
      <c r="AM75" s="77"/>
      <c r="AN75" s="77"/>
      <c r="AO75" s="77"/>
      <c r="AP75" s="81"/>
      <c r="AQ75" s="122"/>
      <c r="AR75" s="82">
        <v>2034</v>
      </c>
      <c r="AS75" s="83">
        <f>IF(AR75&gt;=Option_C2_Year,SUM(AR115:AV115),SUM(AR135:AV135))+AS95+$J41</f>
        <v>42106.853096822204</v>
      </c>
      <c r="AT75" s="77"/>
      <c r="AU75" s="77"/>
      <c r="AV75" s="77"/>
      <c r="AW75" s="81"/>
      <c r="AX75" s="122"/>
      <c r="AY75" s="82">
        <v>2034</v>
      </c>
      <c r="AZ75" s="83">
        <f>IF(AY75&gt;=Option_C2_Year,SUM(AY115:BC115),SUM(AY135:BC135))+AZ95+$J41</f>
        <v>31236.415272633149</v>
      </c>
      <c r="BA75" s="77"/>
      <c r="BB75" s="77"/>
      <c r="BC75" s="77"/>
      <c r="BD75" s="81"/>
      <c r="BE75" s="122"/>
      <c r="BF75" s="82">
        <v>2034</v>
      </c>
      <c r="BG75" s="83">
        <f>IF(BF75&gt;=Option_C2_Year,SUM(BF115:BJ115),SUM(BF135:BJ135))+BG95+$J41</f>
        <v>86760.816208762364</v>
      </c>
      <c r="BH75" s="77"/>
      <c r="BI75" s="77"/>
      <c r="BJ75" s="77"/>
      <c r="BK75" s="81"/>
      <c r="BL75" s="122"/>
      <c r="BM75" s="82">
        <v>2034</v>
      </c>
      <c r="BN75" s="83">
        <f>IF(BM75&gt;=Option_C2_Year,SUM(BM115:BQ115),SUM(BM135:BQ135))+BN95+$J41</f>
        <v>90691.146260127745</v>
      </c>
      <c r="BO75" s="77"/>
      <c r="BP75" s="77"/>
      <c r="BQ75" s="77"/>
      <c r="BR75" s="81"/>
    </row>
    <row r="76" spans="1:70" x14ac:dyDescent="0.25">
      <c r="A76" s="126"/>
      <c r="B76" s="23" t="s">
        <v>33</v>
      </c>
      <c r="C76" s="66">
        <f>C96+SUM(B116:F116)</f>
        <v>336494.29856281652</v>
      </c>
      <c r="D76" s="61"/>
      <c r="E76" s="61"/>
      <c r="F76" s="61"/>
      <c r="G76" s="65"/>
      <c r="H76" s="126"/>
      <c r="I76" s="23" t="s">
        <v>33</v>
      </c>
      <c r="J76" s="66">
        <f>J96+SUM(I116:M116)</f>
        <v>373685.56658947811</v>
      </c>
      <c r="K76" s="61"/>
      <c r="L76" s="61"/>
      <c r="M76" s="61"/>
      <c r="N76" s="65"/>
      <c r="O76" s="126"/>
      <c r="P76" s="23" t="s">
        <v>33</v>
      </c>
      <c r="Q76" s="66">
        <f>Q96+SUM(P116:T116)</f>
        <v>219143.95403595371</v>
      </c>
      <c r="R76" s="61"/>
      <c r="S76" s="61"/>
      <c r="T76" s="61"/>
      <c r="U76" s="65"/>
      <c r="V76" s="126"/>
      <c r="W76" s="23" t="s">
        <v>33</v>
      </c>
      <c r="X76" s="66">
        <f>X96+SUM(W116:AA116)</f>
        <v>1149796.1381731406</v>
      </c>
      <c r="Y76" s="61"/>
      <c r="Z76" s="61"/>
      <c r="AA76" s="61"/>
      <c r="AB76" s="65"/>
      <c r="AC76" s="126"/>
      <c r="AD76" s="23" t="s">
        <v>33</v>
      </c>
      <c r="AE76" s="66">
        <f>AE96+SUM(AD116:AH116)</f>
        <v>1120737.337727047</v>
      </c>
      <c r="AF76" s="61"/>
      <c r="AG76" s="61"/>
      <c r="AH76" s="61"/>
      <c r="AI76" s="65"/>
      <c r="AJ76" s="123"/>
      <c r="AK76" s="82" t="s">
        <v>33</v>
      </c>
      <c r="AL76" s="83">
        <f>AL96+SUM(AK116:AO116)</f>
        <v>347593.1424357089</v>
      </c>
      <c r="AM76" s="77"/>
      <c r="AN76" s="77"/>
      <c r="AO76" s="77"/>
      <c r="AP76" s="81"/>
      <c r="AQ76" s="123"/>
      <c r="AR76" s="82" t="s">
        <v>33</v>
      </c>
      <c r="AS76" s="83">
        <f>AS96+SUM(AR116:AV116)</f>
        <v>384911.44020388281</v>
      </c>
      <c r="AT76" s="77"/>
      <c r="AU76" s="77"/>
      <c r="AV76" s="77"/>
      <c r="AW76" s="81"/>
      <c r="AX76" s="123"/>
      <c r="AY76" s="82" t="s">
        <v>33</v>
      </c>
      <c r="AZ76" s="83">
        <f>AZ96+SUM(AY116:BC116)</f>
        <v>228514.22973592108</v>
      </c>
      <c r="BA76" s="77"/>
      <c r="BB76" s="77"/>
      <c r="BC76" s="77"/>
      <c r="BD76" s="81"/>
      <c r="BE76" s="123"/>
      <c r="BF76" s="82" t="s">
        <v>33</v>
      </c>
      <c r="BG76" s="83">
        <f>BG96+SUM(BF116:BJ116)</f>
        <v>1162362.4130940521</v>
      </c>
      <c r="BH76" s="77"/>
      <c r="BI76" s="77"/>
      <c r="BJ76" s="77"/>
      <c r="BK76" s="81"/>
      <c r="BL76" s="123"/>
      <c r="BM76" s="82" t="s">
        <v>33</v>
      </c>
      <c r="BN76" s="83">
        <f>BN96+SUM(BM116:BQ116)</f>
        <v>1131836.1815999395</v>
      </c>
      <c r="BO76" s="77"/>
      <c r="BP76" s="77"/>
      <c r="BQ76" s="77"/>
      <c r="BR76" s="81"/>
    </row>
    <row r="77" spans="1:70" x14ac:dyDescent="0.25">
      <c r="A77" s="65"/>
      <c r="B77" s="65"/>
      <c r="C77" s="65"/>
      <c r="D77" s="61"/>
      <c r="E77" s="61"/>
      <c r="F77" s="61"/>
      <c r="G77" s="65"/>
      <c r="H77" s="65"/>
      <c r="I77" s="65"/>
      <c r="J77" s="65"/>
      <c r="K77" s="61"/>
      <c r="L77" s="61"/>
      <c r="M77" s="61"/>
      <c r="N77" s="65"/>
      <c r="O77" s="65"/>
      <c r="P77" s="65"/>
      <c r="Q77" s="65"/>
      <c r="R77" s="61"/>
      <c r="S77" s="61"/>
      <c r="T77" s="61"/>
      <c r="U77" s="65"/>
      <c r="V77" s="65"/>
      <c r="W77" s="65"/>
      <c r="X77" s="65"/>
      <c r="Y77" s="61"/>
      <c r="Z77" s="61"/>
      <c r="AA77" s="61"/>
      <c r="AB77" s="65"/>
      <c r="AC77" s="65"/>
      <c r="AD77" s="65"/>
      <c r="AE77" s="65"/>
      <c r="AF77" s="61"/>
      <c r="AG77" s="61"/>
      <c r="AH77" s="61"/>
      <c r="AI77" s="65"/>
      <c r="AJ77" s="81"/>
      <c r="AK77" s="81"/>
      <c r="AL77" s="81"/>
      <c r="AM77" s="77"/>
      <c r="AN77" s="77"/>
      <c r="AO77" s="77"/>
      <c r="AP77" s="81"/>
      <c r="AQ77" s="81"/>
      <c r="AR77" s="81"/>
      <c r="AS77" s="81"/>
      <c r="AT77" s="77"/>
      <c r="AU77" s="77"/>
      <c r="AV77" s="77"/>
      <c r="AW77" s="81"/>
      <c r="AX77" s="81"/>
      <c r="AY77" s="81"/>
      <c r="AZ77" s="81"/>
      <c r="BA77" s="77"/>
      <c r="BB77" s="77"/>
      <c r="BC77" s="77"/>
      <c r="BD77" s="81"/>
      <c r="BE77" s="81"/>
      <c r="BF77" s="81"/>
      <c r="BG77" s="81"/>
      <c r="BH77" s="77"/>
      <c r="BI77" s="77"/>
      <c r="BJ77" s="77"/>
      <c r="BK77" s="81"/>
      <c r="BL77" s="81"/>
      <c r="BM77" s="81"/>
      <c r="BN77" s="81"/>
      <c r="BO77" s="77"/>
      <c r="BP77" s="77"/>
      <c r="BQ77" s="77"/>
      <c r="BR77" s="81"/>
    </row>
    <row r="78" spans="1:70" x14ac:dyDescent="0.25">
      <c r="A78" s="71" t="s">
        <v>43</v>
      </c>
      <c r="B78" s="61"/>
      <c r="C78" s="62"/>
      <c r="D78" s="62"/>
      <c r="E78" s="62"/>
      <c r="F78" s="65"/>
      <c r="G78" s="65"/>
      <c r="H78" s="71" t="s">
        <v>43</v>
      </c>
      <c r="I78" s="61"/>
      <c r="J78" s="62"/>
      <c r="K78" s="62"/>
      <c r="L78" s="62"/>
      <c r="M78" s="65"/>
      <c r="N78" s="65"/>
      <c r="O78" s="71" t="s">
        <v>43</v>
      </c>
      <c r="P78" s="61"/>
      <c r="Q78" s="62"/>
      <c r="R78" s="62"/>
      <c r="S78" s="62"/>
      <c r="T78" s="65"/>
      <c r="U78" s="65"/>
      <c r="V78" s="71" t="s">
        <v>43</v>
      </c>
      <c r="W78" s="61"/>
      <c r="X78" s="62"/>
      <c r="Y78" s="62"/>
      <c r="Z78" s="62"/>
      <c r="AA78" s="65"/>
      <c r="AB78" s="65"/>
      <c r="AC78" s="71" t="s">
        <v>43</v>
      </c>
      <c r="AD78" s="61"/>
      <c r="AE78" s="62"/>
      <c r="AF78" s="62"/>
      <c r="AG78" s="62"/>
      <c r="AH78" s="65"/>
      <c r="AI78" s="65"/>
      <c r="AJ78" s="88" t="s">
        <v>43</v>
      </c>
      <c r="AK78" s="77"/>
      <c r="AL78" s="78"/>
      <c r="AM78" s="78"/>
      <c r="AN78" s="78"/>
      <c r="AO78" s="81"/>
      <c r="AP78" s="81"/>
      <c r="AQ78" s="88" t="s">
        <v>43</v>
      </c>
      <c r="AR78" s="77"/>
      <c r="AS78" s="78"/>
      <c r="AT78" s="78"/>
      <c r="AU78" s="78"/>
      <c r="AV78" s="81"/>
      <c r="AW78" s="81"/>
      <c r="AX78" s="88" t="s">
        <v>43</v>
      </c>
      <c r="AY78" s="77"/>
      <c r="AZ78" s="78"/>
      <c r="BA78" s="78"/>
      <c r="BB78" s="78"/>
      <c r="BC78" s="81"/>
      <c r="BD78" s="81"/>
      <c r="BE78" s="88" t="s">
        <v>43</v>
      </c>
      <c r="BF78" s="77"/>
      <c r="BG78" s="78"/>
      <c r="BH78" s="78"/>
      <c r="BI78" s="78"/>
      <c r="BJ78" s="81"/>
      <c r="BK78" s="81"/>
      <c r="BL78" s="88" t="s">
        <v>43</v>
      </c>
      <c r="BM78" s="77"/>
      <c r="BN78" s="78"/>
      <c r="BO78" s="78"/>
      <c r="BP78" s="78"/>
      <c r="BQ78" s="81"/>
      <c r="BR78" s="81"/>
    </row>
    <row r="79" spans="1:70" x14ac:dyDescent="0.25">
      <c r="A79" s="63" t="str">
        <f>A59</f>
        <v>Neutral 4 Deg</v>
      </c>
      <c r="B79" s="63"/>
      <c r="C79" s="72">
        <f>NPV($B$2,C81:C96)</f>
        <v>279057.89067465893</v>
      </c>
      <c r="D79" s="65"/>
      <c r="E79" s="65"/>
      <c r="F79" s="65"/>
      <c r="G79" s="65"/>
      <c r="H79" s="63" t="str">
        <f>H59</f>
        <v>NeutralWS 4 Deg</v>
      </c>
      <c r="I79" s="63"/>
      <c r="J79" s="72">
        <f>NPV($B$2,J81:J96)</f>
        <v>263405.67981526587</v>
      </c>
      <c r="K79" s="65"/>
      <c r="L79" s="65"/>
      <c r="M79" s="65"/>
      <c r="N79" s="65"/>
      <c r="O79" s="63" t="str">
        <f>O59</f>
        <v>Slow Change 4 Deg</v>
      </c>
      <c r="P79" s="63"/>
      <c r="Q79" s="72">
        <f>NPV($B$2,Q81:Q96)</f>
        <v>255362.81987395402</v>
      </c>
      <c r="R79" s="65"/>
      <c r="S79" s="65"/>
      <c r="T79" s="65"/>
      <c r="U79" s="65"/>
      <c r="V79" s="63" t="str">
        <f>V59</f>
        <v>Fast Change 4 Deg</v>
      </c>
      <c r="W79" s="63"/>
      <c r="X79" s="72">
        <f>NPV($B$2,X81:X96)</f>
        <v>291055.47441774834</v>
      </c>
      <c r="Y79" s="65"/>
      <c r="Z79" s="65"/>
      <c r="AA79" s="65"/>
      <c r="AB79" s="65"/>
      <c r="AC79" s="63" t="str">
        <f>AC59</f>
        <v>NoIC 4 Deg</v>
      </c>
      <c r="AD79" s="63"/>
      <c r="AE79" s="72">
        <f>C79</f>
        <v>279057.89067465893</v>
      </c>
      <c r="AF79" s="65"/>
      <c r="AG79" s="65"/>
      <c r="AH79" s="65"/>
      <c r="AI79" s="65"/>
      <c r="AJ79" s="79" t="str">
        <f>AJ59</f>
        <v>Neutral 2 Deg</v>
      </c>
      <c r="AK79" s="79"/>
      <c r="AL79" s="89">
        <f>NPV($B$2,AL81:AL96)</f>
        <v>313943.44573292212</v>
      </c>
      <c r="AM79" s="81"/>
      <c r="AN79" s="81"/>
      <c r="AO79" s="81"/>
      <c r="AP79" s="81"/>
      <c r="AQ79" s="79" t="str">
        <f>AQ59</f>
        <v>NeutralWS 2 Deg</v>
      </c>
      <c r="AR79" s="79"/>
      <c r="AS79" s="89">
        <f>NPV($B$2,AS81:AS96)</f>
        <v>299082.41120672779</v>
      </c>
      <c r="AT79" s="81"/>
      <c r="AU79" s="81"/>
      <c r="AV79" s="81"/>
      <c r="AW79" s="81"/>
      <c r="AX79" s="79" t="str">
        <f>AX59</f>
        <v>Slow Change 2 Deg</v>
      </c>
      <c r="AY79" s="79"/>
      <c r="AZ79" s="89">
        <f>NPV($B$2,AZ81:AZ96)</f>
        <v>286832.17855980643</v>
      </c>
      <c r="BA79" s="81"/>
      <c r="BB79" s="81"/>
      <c r="BC79" s="81"/>
      <c r="BD79" s="81"/>
      <c r="BE79" s="79" t="str">
        <f>BE59</f>
        <v>Fast Change 2 Deg</v>
      </c>
      <c r="BF79" s="79"/>
      <c r="BG79" s="89">
        <f>NPV($B$2,BG81:BG96)</f>
        <v>329893.92218264617</v>
      </c>
      <c r="BH79" s="81"/>
      <c r="BI79" s="81"/>
      <c r="BJ79" s="81"/>
      <c r="BK79" s="81"/>
      <c r="BL79" s="79" t="str">
        <f>BL59</f>
        <v>NoIC 2 Deg</v>
      </c>
      <c r="BM79" s="79"/>
      <c r="BN79" s="89">
        <f>AL79</f>
        <v>313943.44573292212</v>
      </c>
      <c r="BO79" s="81"/>
      <c r="BP79" s="81"/>
      <c r="BQ79" s="81"/>
      <c r="BR79" s="81"/>
    </row>
    <row r="80" spans="1:70" x14ac:dyDescent="0.25">
      <c r="A80" s="23" t="s">
        <v>0</v>
      </c>
      <c r="B80" s="23" t="s">
        <v>1</v>
      </c>
      <c r="C80" s="23" t="s">
        <v>4</v>
      </c>
      <c r="D80" s="65"/>
      <c r="E80" s="65"/>
      <c r="F80" s="65"/>
      <c r="G80" s="65"/>
      <c r="H80" s="23" t="s">
        <v>0</v>
      </c>
      <c r="I80" s="23" t="s">
        <v>1</v>
      </c>
      <c r="J80" s="23" t="s">
        <v>4</v>
      </c>
      <c r="K80" s="65"/>
      <c r="L80" s="65"/>
      <c r="M80" s="65"/>
      <c r="N80" s="65"/>
      <c r="O80" s="23" t="s">
        <v>0</v>
      </c>
      <c r="P80" s="23" t="s">
        <v>1</v>
      </c>
      <c r="Q80" s="23" t="s">
        <v>4</v>
      </c>
      <c r="R80" s="65"/>
      <c r="S80" s="65"/>
      <c r="T80" s="65"/>
      <c r="U80" s="65"/>
      <c r="V80" s="23" t="s">
        <v>0</v>
      </c>
      <c r="W80" s="23" t="s">
        <v>1</v>
      </c>
      <c r="X80" s="23" t="s">
        <v>4</v>
      </c>
      <c r="Y80" s="65"/>
      <c r="Z80" s="65"/>
      <c r="AA80" s="65"/>
      <c r="AB80" s="65"/>
      <c r="AC80" s="23" t="s">
        <v>0</v>
      </c>
      <c r="AD80" s="23" t="s">
        <v>1</v>
      </c>
      <c r="AE80" s="23" t="s">
        <v>4</v>
      </c>
      <c r="AF80" s="65"/>
      <c r="AG80" s="65"/>
      <c r="AH80" s="65"/>
      <c r="AI80" s="65"/>
      <c r="AJ80" s="82" t="s">
        <v>0</v>
      </c>
      <c r="AK80" s="82" t="s">
        <v>1</v>
      </c>
      <c r="AL80" s="82" t="s">
        <v>4</v>
      </c>
      <c r="AM80" s="81"/>
      <c r="AN80" s="81"/>
      <c r="AO80" s="81"/>
      <c r="AP80" s="81"/>
      <c r="AQ80" s="82" t="s">
        <v>0</v>
      </c>
      <c r="AR80" s="82" t="s">
        <v>1</v>
      </c>
      <c r="AS80" s="82" t="s">
        <v>4</v>
      </c>
      <c r="AT80" s="81"/>
      <c r="AU80" s="81"/>
      <c r="AV80" s="81"/>
      <c r="AW80" s="81"/>
      <c r="AX80" s="82" t="s">
        <v>0</v>
      </c>
      <c r="AY80" s="82" t="s">
        <v>1</v>
      </c>
      <c r="AZ80" s="82" t="s">
        <v>4</v>
      </c>
      <c r="BA80" s="81"/>
      <c r="BB80" s="81"/>
      <c r="BC80" s="81"/>
      <c r="BD80" s="81"/>
      <c r="BE80" s="82" t="s">
        <v>0</v>
      </c>
      <c r="BF80" s="82" t="s">
        <v>1</v>
      </c>
      <c r="BG80" s="82" t="s">
        <v>4</v>
      </c>
      <c r="BH80" s="81"/>
      <c r="BI80" s="81"/>
      <c r="BJ80" s="81"/>
      <c r="BK80" s="81"/>
      <c r="BL80" s="82" t="s">
        <v>0</v>
      </c>
      <c r="BM80" s="82" t="s">
        <v>1</v>
      </c>
      <c r="BN80" s="82" t="s">
        <v>4</v>
      </c>
      <c r="BO80" s="81"/>
      <c r="BP80" s="81"/>
      <c r="BQ80" s="81"/>
      <c r="BR80" s="81"/>
    </row>
    <row r="81" spans="1:70" x14ac:dyDescent="0.25">
      <c r="A81" s="124" t="s">
        <v>9</v>
      </c>
      <c r="B81" s="23">
        <v>2020</v>
      </c>
      <c r="C81" s="66">
        <v>0</v>
      </c>
      <c r="D81" s="65"/>
      <c r="E81" s="65"/>
      <c r="F81" s="65"/>
      <c r="G81" s="65"/>
      <c r="H81" s="124" t="s">
        <v>9</v>
      </c>
      <c r="I81" s="23">
        <v>2020</v>
      </c>
      <c r="J81" s="66">
        <v>0</v>
      </c>
      <c r="K81" s="65"/>
      <c r="L81" s="61"/>
      <c r="M81" s="65"/>
      <c r="N81" s="65"/>
      <c r="O81" s="124" t="s">
        <v>9</v>
      </c>
      <c r="P81" s="23">
        <v>2020</v>
      </c>
      <c r="Q81" s="66">
        <v>0</v>
      </c>
      <c r="R81" s="65"/>
      <c r="S81" s="61"/>
      <c r="T81" s="65"/>
      <c r="U81" s="65"/>
      <c r="V81" s="124" t="s">
        <v>9</v>
      </c>
      <c r="W81" s="23">
        <v>2020</v>
      </c>
      <c r="X81" s="66">
        <v>0</v>
      </c>
      <c r="Y81" s="65"/>
      <c r="Z81" s="65"/>
      <c r="AA81" s="65"/>
      <c r="AB81" s="65"/>
      <c r="AC81" s="124" t="s">
        <v>9</v>
      </c>
      <c r="AD81" s="23">
        <v>2020</v>
      </c>
      <c r="AE81" s="72">
        <f>C81</f>
        <v>0</v>
      </c>
      <c r="AF81" s="65"/>
      <c r="AG81" s="65"/>
      <c r="AH81" s="65"/>
      <c r="AI81" s="65"/>
      <c r="AJ81" s="121" t="s">
        <v>9</v>
      </c>
      <c r="AK81" s="82">
        <v>2020</v>
      </c>
      <c r="AL81" s="83">
        <v>0</v>
      </c>
      <c r="AM81" s="81"/>
      <c r="AN81" s="81"/>
      <c r="AO81" s="81"/>
      <c r="AP81" s="81"/>
      <c r="AQ81" s="121" t="s">
        <v>9</v>
      </c>
      <c r="AR81" s="82">
        <v>2020</v>
      </c>
      <c r="AS81" s="83">
        <v>0</v>
      </c>
      <c r="AT81" s="81"/>
      <c r="AU81" s="77"/>
      <c r="AV81" s="81"/>
      <c r="AW81" s="81"/>
      <c r="AX81" s="121" t="s">
        <v>9</v>
      </c>
      <c r="AY81" s="82">
        <v>2020</v>
      </c>
      <c r="AZ81" s="83">
        <v>0</v>
      </c>
      <c r="BA81" s="81"/>
      <c r="BB81" s="77"/>
      <c r="BC81" s="81"/>
      <c r="BD81" s="81"/>
      <c r="BE81" s="121" t="s">
        <v>9</v>
      </c>
      <c r="BF81" s="82">
        <v>2020</v>
      </c>
      <c r="BG81" s="83">
        <v>0</v>
      </c>
      <c r="BH81" s="81"/>
      <c r="BI81" s="81"/>
      <c r="BJ81" s="81"/>
      <c r="BK81" s="81"/>
      <c r="BL81" s="121" t="s">
        <v>9</v>
      </c>
      <c r="BM81" s="82">
        <v>2020</v>
      </c>
      <c r="BN81" s="89">
        <f>AL81</f>
        <v>0</v>
      </c>
      <c r="BO81" s="81"/>
      <c r="BP81" s="81"/>
      <c r="BQ81" s="81"/>
      <c r="BR81" s="81"/>
    </row>
    <row r="82" spans="1:70" x14ac:dyDescent="0.25">
      <c r="A82" s="125"/>
      <c r="B82" s="23">
        <v>2021</v>
      </c>
      <c r="C82" s="66">
        <v>0</v>
      </c>
      <c r="D82" s="65"/>
      <c r="E82" s="65"/>
      <c r="F82" s="65"/>
      <c r="G82" s="65"/>
      <c r="H82" s="125"/>
      <c r="I82" s="23">
        <v>2021</v>
      </c>
      <c r="J82" s="66">
        <v>0</v>
      </c>
      <c r="K82" s="65"/>
      <c r="L82" s="61"/>
      <c r="M82" s="65"/>
      <c r="N82" s="65"/>
      <c r="O82" s="125"/>
      <c r="P82" s="23">
        <v>2021</v>
      </c>
      <c r="Q82" s="66">
        <v>0</v>
      </c>
      <c r="R82" s="65"/>
      <c r="S82" s="61"/>
      <c r="T82" s="65"/>
      <c r="U82" s="65"/>
      <c r="V82" s="125"/>
      <c r="W82" s="23">
        <v>2021</v>
      </c>
      <c r="X82" s="66">
        <v>0</v>
      </c>
      <c r="Y82" s="65"/>
      <c r="Z82" s="65"/>
      <c r="AA82" s="65"/>
      <c r="AB82" s="65"/>
      <c r="AC82" s="125"/>
      <c r="AD82" s="23">
        <v>2021</v>
      </c>
      <c r="AE82" s="139">
        <f>C82</f>
        <v>0</v>
      </c>
      <c r="AF82" s="65"/>
      <c r="AG82" s="65"/>
      <c r="AH82" s="65"/>
      <c r="AI82" s="65"/>
      <c r="AJ82" s="122"/>
      <c r="AK82" s="82">
        <v>2021</v>
      </c>
      <c r="AL82" s="83">
        <v>0</v>
      </c>
      <c r="AM82" s="81"/>
      <c r="AN82" s="81"/>
      <c r="AO82" s="81"/>
      <c r="AP82" s="81"/>
      <c r="AQ82" s="122"/>
      <c r="AR82" s="82">
        <v>2021</v>
      </c>
      <c r="AS82" s="83">
        <v>0</v>
      </c>
      <c r="AT82" s="81"/>
      <c r="AU82" s="77"/>
      <c r="AV82" s="81"/>
      <c r="AW82" s="81"/>
      <c r="AX82" s="122"/>
      <c r="AY82" s="82">
        <v>2021</v>
      </c>
      <c r="AZ82" s="83">
        <v>0</v>
      </c>
      <c r="BA82" s="81"/>
      <c r="BB82" s="77"/>
      <c r="BC82" s="81"/>
      <c r="BD82" s="81"/>
      <c r="BE82" s="122"/>
      <c r="BF82" s="82">
        <v>2021</v>
      </c>
      <c r="BG82" s="83">
        <v>0</v>
      </c>
      <c r="BH82" s="81"/>
      <c r="BI82" s="81"/>
      <c r="BJ82" s="81"/>
      <c r="BK82" s="81"/>
      <c r="BL82" s="122"/>
      <c r="BM82" s="82">
        <v>2021</v>
      </c>
      <c r="BN82" s="89">
        <f t="shared" ref="BN82:BN96" si="4">AL82</f>
        <v>0</v>
      </c>
      <c r="BO82" s="81"/>
      <c r="BP82" s="81"/>
      <c r="BQ82" s="81"/>
      <c r="BR82" s="81"/>
    </row>
    <row r="83" spans="1:70" x14ac:dyDescent="0.25">
      <c r="A83" s="125"/>
      <c r="B83" s="23">
        <v>2022</v>
      </c>
      <c r="C83" s="66">
        <v>0</v>
      </c>
      <c r="D83" s="67"/>
      <c r="E83" s="67"/>
      <c r="F83" s="67"/>
      <c r="G83" s="65"/>
      <c r="H83" s="125"/>
      <c r="I83" s="23">
        <v>2022</v>
      </c>
      <c r="J83" s="66">
        <v>0</v>
      </c>
      <c r="K83" s="67"/>
      <c r="L83" s="62"/>
      <c r="M83" s="67"/>
      <c r="N83" s="65"/>
      <c r="O83" s="125"/>
      <c r="P83" s="23">
        <v>2022</v>
      </c>
      <c r="Q83" s="66">
        <v>0</v>
      </c>
      <c r="R83" s="67"/>
      <c r="S83" s="62"/>
      <c r="T83" s="67"/>
      <c r="U83" s="65"/>
      <c r="V83" s="125"/>
      <c r="W83" s="23">
        <v>2022</v>
      </c>
      <c r="X83" s="66">
        <v>0</v>
      </c>
      <c r="Y83" s="67"/>
      <c r="Z83" s="67"/>
      <c r="AA83" s="67"/>
      <c r="AB83" s="65"/>
      <c r="AC83" s="125"/>
      <c r="AD83" s="23">
        <v>2022</v>
      </c>
      <c r="AE83" s="72">
        <f t="shared" ref="AE83:AE96" si="5">C83</f>
        <v>0</v>
      </c>
      <c r="AF83" s="67"/>
      <c r="AG83" s="67"/>
      <c r="AH83" s="67"/>
      <c r="AI83" s="65"/>
      <c r="AJ83" s="122"/>
      <c r="AK83" s="82">
        <v>2022</v>
      </c>
      <c r="AL83" s="83">
        <v>0</v>
      </c>
      <c r="AM83" s="84"/>
      <c r="AN83" s="84"/>
      <c r="AO83" s="84"/>
      <c r="AP83" s="81"/>
      <c r="AQ83" s="122"/>
      <c r="AR83" s="82">
        <v>2022</v>
      </c>
      <c r="AS83" s="83">
        <v>0</v>
      </c>
      <c r="AT83" s="84"/>
      <c r="AU83" s="78"/>
      <c r="AV83" s="84"/>
      <c r="AW83" s="81"/>
      <c r="AX83" s="122"/>
      <c r="AY83" s="82">
        <v>2022</v>
      </c>
      <c r="AZ83" s="83">
        <v>0</v>
      </c>
      <c r="BA83" s="84"/>
      <c r="BB83" s="78"/>
      <c r="BC83" s="84"/>
      <c r="BD83" s="81"/>
      <c r="BE83" s="122"/>
      <c r="BF83" s="82">
        <v>2022</v>
      </c>
      <c r="BG83" s="83">
        <v>0</v>
      </c>
      <c r="BH83" s="84"/>
      <c r="BI83" s="84"/>
      <c r="BJ83" s="84"/>
      <c r="BK83" s="81"/>
      <c r="BL83" s="122"/>
      <c r="BM83" s="82">
        <v>2022</v>
      </c>
      <c r="BN83" s="89">
        <f t="shared" si="4"/>
        <v>0</v>
      </c>
      <c r="BO83" s="84"/>
      <c r="BP83" s="84"/>
      <c r="BQ83" s="84"/>
      <c r="BR83" s="81"/>
    </row>
    <row r="84" spans="1:70" x14ac:dyDescent="0.25">
      <c r="A84" s="125"/>
      <c r="B84" s="23">
        <v>2023</v>
      </c>
      <c r="C84" s="66">
        <v>64658.995014201762</v>
      </c>
      <c r="D84" s="67"/>
      <c r="E84" s="67"/>
      <c r="F84" s="67"/>
      <c r="G84" s="65"/>
      <c r="H84" s="125"/>
      <c r="I84" s="23">
        <v>2023</v>
      </c>
      <c r="J84" s="66">
        <v>64658.995014201762</v>
      </c>
      <c r="K84" s="67"/>
      <c r="L84" s="62"/>
      <c r="M84" s="67"/>
      <c r="N84" s="65"/>
      <c r="O84" s="125"/>
      <c r="P84" s="23">
        <v>2023</v>
      </c>
      <c r="Q84" s="66">
        <v>67368.185766158218</v>
      </c>
      <c r="R84" s="67"/>
      <c r="S84" s="62"/>
      <c r="T84" s="67"/>
      <c r="U84" s="65"/>
      <c r="V84" s="125"/>
      <c r="W84" s="23">
        <v>2023</v>
      </c>
      <c r="X84" s="66">
        <v>73695.833810282129</v>
      </c>
      <c r="Y84" s="67"/>
      <c r="Z84" s="67"/>
      <c r="AA84" s="67"/>
      <c r="AB84" s="65"/>
      <c r="AC84" s="125"/>
      <c r="AD84" s="23">
        <v>2023</v>
      </c>
      <c r="AE84" s="72">
        <f t="shared" si="5"/>
        <v>64658.995014201762</v>
      </c>
      <c r="AF84" s="67"/>
      <c r="AG84" s="67"/>
      <c r="AH84" s="67"/>
      <c r="AI84" s="65"/>
      <c r="AJ84" s="122"/>
      <c r="AK84" s="82">
        <v>2023</v>
      </c>
      <c r="AL84" s="83">
        <v>70607.536747888211</v>
      </c>
      <c r="AM84" s="84"/>
      <c r="AN84" s="84"/>
      <c r="AO84" s="84"/>
      <c r="AP84" s="81"/>
      <c r="AQ84" s="122"/>
      <c r="AR84" s="82">
        <v>2023</v>
      </c>
      <c r="AS84" s="83">
        <v>70607.536747888211</v>
      </c>
      <c r="AT84" s="84"/>
      <c r="AU84" s="78"/>
      <c r="AV84" s="84"/>
      <c r="AW84" s="81"/>
      <c r="AX84" s="122"/>
      <c r="AY84" s="82">
        <v>2023</v>
      </c>
      <c r="AZ84" s="83">
        <v>73507.150754241709</v>
      </c>
      <c r="BA84" s="84"/>
      <c r="BB84" s="78"/>
      <c r="BC84" s="84"/>
      <c r="BD84" s="81"/>
      <c r="BE84" s="122"/>
      <c r="BF84" s="82">
        <v>2023</v>
      </c>
      <c r="BG84" s="83">
        <v>79826.519526435048</v>
      </c>
      <c r="BH84" s="84"/>
      <c r="BI84" s="84"/>
      <c r="BJ84" s="84"/>
      <c r="BK84" s="81"/>
      <c r="BL84" s="122"/>
      <c r="BM84" s="82">
        <v>2023</v>
      </c>
      <c r="BN84" s="89">
        <f t="shared" si="4"/>
        <v>70607.536747888211</v>
      </c>
      <c r="BO84" s="84"/>
      <c r="BP84" s="84"/>
      <c r="BQ84" s="84"/>
      <c r="BR84" s="81"/>
    </row>
    <row r="85" spans="1:70" x14ac:dyDescent="0.25">
      <c r="A85" s="125"/>
      <c r="B85" s="23">
        <v>2024</v>
      </c>
      <c r="C85" s="66">
        <v>73703.592117065666</v>
      </c>
      <c r="D85" s="67"/>
      <c r="E85" s="67"/>
      <c r="F85" s="67"/>
      <c r="G85" s="65"/>
      <c r="H85" s="125"/>
      <c r="I85" s="23">
        <v>2024</v>
      </c>
      <c r="J85" s="66">
        <v>79359.90998309922</v>
      </c>
      <c r="K85" s="67"/>
      <c r="L85" s="62"/>
      <c r="M85" s="67"/>
      <c r="N85" s="65"/>
      <c r="O85" s="125"/>
      <c r="P85" s="23">
        <v>2024</v>
      </c>
      <c r="Q85" s="66">
        <v>71668.774336219663</v>
      </c>
      <c r="R85" s="67"/>
      <c r="S85" s="62"/>
      <c r="T85" s="67"/>
      <c r="U85" s="65"/>
      <c r="V85" s="125"/>
      <c r="W85" s="23">
        <v>2024</v>
      </c>
      <c r="X85" s="66">
        <v>90221.367445641707</v>
      </c>
      <c r="Y85" s="67"/>
      <c r="Z85" s="67"/>
      <c r="AA85" s="67"/>
      <c r="AB85" s="65"/>
      <c r="AC85" s="125"/>
      <c r="AD85" s="23">
        <v>2024</v>
      </c>
      <c r="AE85" s="72">
        <f t="shared" si="5"/>
        <v>73703.592117065666</v>
      </c>
      <c r="AF85" s="67"/>
      <c r="AG85" s="67"/>
      <c r="AH85" s="67"/>
      <c r="AI85" s="65"/>
      <c r="AJ85" s="122"/>
      <c r="AK85" s="82">
        <v>2024</v>
      </c>
      <c r="AL85" s="83">
        <v>80466.45778041672</v>
      </c>
      <c r="AM85" s="84"/>
      <c r="AN85" s="84"/>
      <c r="AO85" s="84"/>
      <c r="AP85" s="81"/>
      <c r="AQ85" s="122"/>
      <c r="AR85" s="82">
        <v>2024</v>
      </c>
      <c r="AS85" s="83">
        <v>86384.022116574764</v>
      </c>
      <c r="AT85" s="84"/>
      <c r="AU85" s="78"/>
      <c r="AV85" s="84"/>
      <c r="AW85" s="81"/>
      <c r="AX85" s="122"/>
      <c r="AY85" s="82">
        <v>2024</v>
      </c>
      <c r="AZ85" s="83">
        <v>78402.953311282152</v>
      </c>
      <c r="BA85" s="84"/>
      <c r="BB85" s="78"/>
      <c r="BC85" s="84"/>
      <c r="BD85" s="81"/>
      <c r="BE85" s="122"/>
      <c r="BF85" s="82">
        <v>2024</v>
      </c>
      <c r="BG85" s="83">
        <v>97511.896616462996</v>
      </c>
      <c r="BH85" s="84"/>
      <c r="BI85" s="84"/>
      <c r="BJ85" s="84"/>
      <c r="BK85" s="81"/>
      <c r="BL85" s="122"/>
      <c r="BM85" s="82">
        <v>2024</v>
      </c>
      <c r="BN85" s="89">
        <f t="shared" si="4"/>
        <v>80466.45778041672</v>
      </c>
      <c r="BO85" s="84"/>
      <c r="BP85" s="84"/>
      <c r="BQ85" s="84"/>
      <c r="BR85" s="81"/>
    </row>
    <row r="86" spans="1:70" x14ac:dyDescent="0.25">
      <c r="A86" s="125"/>
      <c r="B86" s="23">
        <v>2025</v>
      </c>
      <c r="C86" s="66">
        <v>34851.716047275782</v>
      </c>
      <c r="D86" s="68"/>
      <c r="E86" s="68"/>
      <c r="F86" s="68"/>
      <c r="G86" s="65"/>
      <c r="H86" s="125"/>
      <c r="I86" s="23">
        <v>2025</v>
      </c>
      <c r="J86" s="66">
        <v>28642.658922162773</v>
      </c>
      <c r="K86" s="68"/>
      <c r="L86" s="62"/>
      <c r="M86" s="68"/>
      <c r="N86" s="65"/>
      <c r="O86" s="125"/>
      <c r="P86" s="23">
        <v>2025</v>
      </c>
      <c r="Q86" s="66">
        <v>24607.585127099992</v>
      </c>
      <c r="R86" s="68"/>
      <c r="S86" s="62"/>
      <c r="T86" s="68"/>
      <c r="U86" s="65"/>
      <c r="V86" s="125"/>
      <c r="W86" s="23">
        <v>2025</v>
      </c>
      <c r="X86" s="66">
        <v>41845.751288535212</v>
      </c>
      <c r="Y86" s="68"/>
      <c r="Z86" s="68"/>
      <c r="AA86" s="68"/>
      <c r="AB86" s="65"/>
      <c r="AC86" s="125"/>
      <c r="AD86" s="23">
        <v>2025</v>
      </c>
      <c r="AE86" s="72">
        <f t="shared" si="5"/>
        <v>34851.716047275782</v>
      </c>
      <c r="AF86" s="68"/>
      <c r="AG86" s="68"/>
      <c r="AH86" s="68"/>
      <c r="AI86" s="65"/>
      <c r="AJ86" s="122"/>
      <c r="AK86" s="82">
        <v>2025</v>
      </c>
      <c r="AL86" s="83">
        <v>38232.111977821827</v>
      </c>
      <c r="AM86" s="85"/>
      <c r="AN86" s="85"/>
      <c r="AO86" s="85"/>
      <c r="AP86" s="81"/>
      <c r="AQ86" s="122"/>
      <c r="AR86" s="82">
        <v>2025</v>
      </c>
      <c r="AS86" s="83">
        <v>32314.405408784391</v>
      </c>
      <c r="AT86" s="85"/>
      <c r="AU86" s="78"/>
      <c r="AV86" s="85"/>
      <c r="AW86" s="81"/>
      <c r="AX86" s="122"/>
      <c r="AY86" s="82">
        <v>2025</v>
      </c>
      <c r="AZ86" s="83">
        <v>27990.917422965766</v>
      </c>
      <c r="BA86" s="85"/>
      <c r="BB86" s="78"/>
      <c r="BC86" s="85"/>
      <c r="BD86" s="81"/>
      <c r="BE86" s="122"/>
      <c r="BF86" s="82">
        <v>2025</v>
      </c>
      <c r="BG86" s="83">
        <v>45784.382187166331</v>
      </c>
      <c r="BH86" s="85"/>
      <c r="BI86" s="85"/>
      <c r="BJ86" s="85"/>
      <c r="BK86" s="81"/>
      <c r="BL86" s="122"/>
      <c r="BM86" s="82">
        <v>2025</v>
      </c>
      <c r="BN86" s="99">
        <f>AL86</f>
        <v>38232.111977821827</v>
      </c>
      <c r="BO86" s="85"/>
      <c r="BP86" s="85"/>
      <c r="BQ86" s="85"/>
      <c r="BR86" s="81"/>
    </row>
    <row r="87" spans="1:70" x14ac:dyDescent="0.25">
      <c r="A87" s="125"/>
      <c r="B87" s="23">
        <v>2026</v>
      </c>
      <c r="C87" s="66">
        <v>31983.0980467999</v>
      </c>
      <c r="D87" s="65"/>
      <c r="E87" s="65"/>
      <c r="F87" s="65"/>
      <c r="G87" s="65"/>
      <c r="H87" s="125"/>
      <c r="I87" s="23">
        <v>2026</v>
      </c>
      <c r="J87" s="66">
        <v>28478.84176682949</v>
      </c>
      <c r="K87" s="65"/>
      <c r="L87" s="62"/>
      <c r="M87" s="65"/>
      <c r="N87" s="65"/>
      <c r="O87" s="125"/>
      <c r="P87" s="23">
        <v>2026</v>
      </c>
      <c r="Q87" s="66">
        <v>25045.026381099702</v>
      </c>
      <c r="R87" s="65"/>
      <c r="S87" s="62"/>
      <c r="T87" s="65"/>
      <c r="U87" s="65"/>
      <c r="V87" s="125"/>
      <c r="W87" s="23">
        <v>2026</v>
      </c>
      <c r="X87" s="66">
        <v>39464.491894511411</v>
      </c>
      <c r="Y87" s="65"/>
      <c r="Z87" s="65"/>
      <c r="AA87" s="65"/>
      <c r="AB87" s="65"/>
      <c r="AC87" s="125"/>
      <c r="AD87" s="23">
        <v>2026</v>
      </c>
      <c r="AE87" s="72">
        <f t="shared" si="5"/>
        <v>31983.0980467999</v>
      </c>
      <c r="AF87" s="65"/>
      <c r="AG87" s="65"/>
      <c r="AH87" s="65"/>
      <c r="AI87" s="65"/>
      <c r="AJ87" s="122"/>
      <c r="AK87" s="82">
        <v>2026</v>
      </c>
      <c r="AL87" s="83">
        <v>35731.038949849128</v>
      </c>
      <c r="AM87" s="81"/>
      <c r="AN87" s="81"/>
      <c r="AO87" s="81"/>
      <c r="AP87" s="81"/>
      <c r="AQ87" s="122"/>
      <c r="AR87" s="82">
        <v>2026</v>
      </c>
      <c r="AS87" s="83">
        <v>32158.919167957069</v>
      </c>
      <c r="AT87" s="81"/>
      <c r="AU87" s="78"/>
      <c r="AV87" s="81"/>
      <c r="AW87" s="81"/>
      <c r="AX87" s="122"/>
      <c r="AY87" s="82">
        <v>2026</v>
      </c>
      <c r="AZ87" s="83">
        <v>28429.059738961219</v>
      </c>
      <c r="BA87" s="81"/>
      <c r="BB87" s="78"/>
      <c r="BC87" s="81"/>
      <c r="BD87" s="81"/>
      <c r="BE87" s="122"/>
      <c r="BF87" s="82">
        <v>2026</v>
      </c>
      <c r="BG87" s="83">
        <v>43403.122793142531</v>
      </c>
      <c r="BH87" s="81"/>
      <c r="BI87" s="81"/>
      <c r="BJ87" s="81"/>
      <c r="BK87" s="81"/>
      <c r="BL87" s="122"/>
      <c r="BM87" s="82">
        <v>2026</v>
      </c>
      <c r="BN87" s="89">
        <f t="shared" si="4"/>
        <v>35731.038949849128</v>
      </c>
      <c r="BO87" s="81"/>
      <c r="BP87" s="81"/>
      <c r="BQ87" s="81"/>
      <c r="BR87" s="81"/>
    </row>
    <row r="88" spans="1:70" x14ac:dyDescent="0.25">
      <c r="A88" s="125"/>
      <c r="B88" s="23">
        <v>2027</v>
      </c>
      <c r="C88" s="66">
        <v>31983.0980467999</v>
      </c>
      <c r="D88" s="65"/>
      <c r="E88" s="65"/>
      <c r="F88" s="65"/>
      <c r="G88" s="65"/>
      <c r="H88" s="125"/>
      <c r="I88" s="23">
        <v>2027</v>
      </c>
      <c r="J88" s="66">
        <v>25281.100644757749</v>
      </c>
      <c r="K88" s="65"/>
      <c r="L88" s="62"/>
      <c r="M88" s="65"/>
      <c r="N88" s="65"/>
      <c r="O88" s="125"/>
      <c r="P88" s="23">
        <v>2027</v>
      </c>
      <c r="Q88" s="66">
        <v>24006.038668993235</v>
      </c>
      <c r="R88" s="65"/>
      <c r="S88" s="62"/>
      <c r="T88" s="65"/>
      <c r="U88" s="65"/>
      <c r="V88" s="125"/>
      <c r="W88" s="23">
        <v>2027</v>
      </c>
      <c r="X88" s="66">
        <v>39464.491894511411</v>
      </c>
      <c r="Y88" s="65"/>
      <c r="Z88" s="65"/>
      <c r="AA88" s="65"/>
      <c r="AB88" s="65"/>
      <c r="AC88" s="125"/>
      <c r="AD88" s="23">
        <v>2027</v>
      </c>
      <c r="AE88" s="72">
        <f t="shared" si="5"/>
        <v>31983.0980467999</v>
      </c>
      <c r="AF88" s="65"/>
      <c r="AG88" s="65"/>
      <c r="AH88" s="65"/>
      <c r="AI88" s="65"/>
      <c r="AJ88" s="122"/>
      <c r="AK88" s="82">
        <v>2027</v>
      </c>
      <c r="AL88" s="83">
        <v>35731.038949848888</v>
      </c>
      <c r="AM88" s="81"/>
      <c r="AN88" s="81"/>
      <c r="AO88" s="81"/>
      <c r="AP88" s="81"/>
      <c r="AQ88" s="122"/>
      <c r="AR88" s="82">
        <v>2027</v>
      </c>
      <c r="AS88" s="83">
        <v>29170.348956007718</v>
      </c>
      <c r="AT88" s="81"/>
      <c r="AU88" s="78"/>
      <c r="AV88" s="81"/>
      <c r="AW88" s="81"/>
      <c r="AX88" s="122"/>
      <c r="AY88" s="82">
        <v>2027</v>
      </c>
      <c r="AZ88" s="83">
        <v>27334.771833001138</v>
      </c>
      <c r="BA88" s="81"/>
      <c r="BB88" s="78"/>
      <c r="BC88" s="81"/>
      <c r="BD88" s="81"/>
      <c r="BE88" s="122"/>
      <c r="BF88" s="82">
        <v>2027</v>
      </c>
      <c r="BG88" s="83">
        <v>43403.122793142531</v>
      </c>
      <c r="BH88" s="81"/>
      <c r="BI88" s="81"/>
      <c r="BJ88" s="81"/>
      <c r="BK88" s="81"/>
      <c r="BL88" s="122"/>
      <c r="BM88" s="82">
        <v>2027</v>
      </c>
      <c r="BN88" s="89">
        <f t="shared" si="4"/>
        <v>35731.038949848888</v>
      </c>
      <c r="BO88" s="81"/>
      <c r="BP88" s="81"/>
      <c r="BQ88" s="81"/>
      <c r="BR88" s="81"/>
    </row>
    <row r="89" spans="1:70" x14ac:dyDescent="0.25">
      <c r="A89" s="125"/>
      <c r="B89" s="23">
        <v>2028</v>
      </c>
      <c r="C89" s="66">
        <v>29595.393378051995</v>
      </c>
      <c r="D89" s="65"/>
      <c r="E89" s="65"/>
      <c r="F89" s="65"/>
      <c r="G89" s="65"/>
      <c r="H89" s="125"/>
      <c r="I89" s="23">
        <v>2028</v>
      </c>
      <c r="J89" s="66">
        <v>21666.819096496583</v>
      </c>
      <c r="K89" s="65"/>
      <c r="L89" s="62"/>
      <c r="M89" s="65"/>
      <c r="N89" s="65"/>
      <c r="O89" s="125"/>
      <c r="P89" s="23">
        <v>2028</v>
      </c>
      <c r="Q89" s="66">
        <v>22895.151119895934</v>
      </c>
      <c r="R89" s="65"/>
      <c r="S89" s="62"/>
      <c r="T89" s="65"/>
      <c r="U89" s="65"/>
      <c r="V89" s="125"/>
      <c r="W89" s="23">
        <v>2028</v>
      </c>
      <c r="X89" s="66">
        <v>22533.395293205329</v>
      </c>
      <c r="Y89" s="65"/>
      <c r="Z89" s="65"/>
      <c r="AA89" s="65"/>
      <c r="AB89" s="65"/>
      <c r="AC89" s="125"/>
      <c r="AD89" s="23">
        <v>2028</v>
      </c>
      <c r="AE89" s="72">
        <f t="shared" si="5"/>
        <v>29595.393378051995</v>
      </c>
      <c r="AF89" s="65"/>
      <c r="AG89" s="65"/>
      <c r="AH89" s="65"/>
      <c r="AI89" s="65"/>
      <c r="AJ89" s="122"/>
      <c r="AK89" s="82">
        <v>2028</v>
      </c>
      <c r="AL89" s="83">
        <v>33328.806826022148</v>
      </c>
      <c r="AM89" s="81"/>
      <c r="AN89" s="81"/>
      <c r="AO89" s="81"/>
      <c r="AP89" s="81"/>
      <c r="AQ89" s="122"/>
      <c r="AR89" s="82">
        <v>2028</v>
      </c>
      <c r="AS89" s="83">
        <v>25588.91174990654</v>
      </c>
      <c r="AT89" s="81"/>
      <c r="AU89" s="78"/>
      <c r="AV89" s="81"/>
      <c r="AW89" s="81"/>
      <c r="AX89" s="122"/>
      <c r="AY89" s="82">
        <v>2028</v>
      </c>
      <c r="AZ89" s="83">
        <v>26160.857258684158</v>
      </c>
      <c r="BA89" s="81"/>
      <c r="BB89" s="78"/>
      <c r="BC89" s="81"/>
      <c r="BD89" s="81"/>
      <c r="BE89" s="122"/>
      <c r="BF89" s="82">
        <v>2028</v>
      </c>
      <c r="BG89" s="83">
        <v>26942.324933510237</v>
      </c>
      <c r="BH89" s="81"/>
      <c r="BI89" s="81"/>
      <c r="BJ89" s="81"/>
      <c r="BK89" s="81"/>
      <c r="BL89" s="122"/>
      <c r="BM89" s="82">
        <v>2028</v>
      </c>
      <c r="BN89" s="89">
        <f t="shared" si="4"/>
        <v>33328.806826022148</v>
      </c>
      <c r="BO89" s="81"/>
      <c r="BP89" s="81"/>
      <c r="BQ89" s="81"/>
      <c r="BR89" s="81"/>
    </row>
    <row r="90" spans="1:70" x14ac:dyDescent="0.25">
      <c r="A90" s="125"/>
      <c r="B90" s="23">
        <v>2029</v>
      </c>
      <c r="C90" s="66">
        <v>24191.378239207028</v>
      </c>
      <c r="D90" s="65"/>
      <c r="E90" s="65"/>
      <c r="F90" s="65"/>
      <c r="G90" s="65"/>
      <c r="H90" s="125"/>
      <c r="I90" s="23">
        <v>2029</v>
      </c>
      <c r="J90" s="66">
        <v>22016.636682125329</v>
      </c>
      <c r="K90" s="65"/>
      <c r="L90" s="62"/>
      <c r="M90" s="65"/>
      <c r="N90" s="65"/>
      <c r="O90" s="125"/>
      <c r="P90" s="23">
        <v>2029</v>
      </c>
      <c r="Q90" s="66">
        <v>22199.038244943142</v>
      </c>
      <c r="R90" s="65"/>
      <c r="S90" s="62"/>
      <c r="T90" s="65"/>
      <c r="U90" s="65"/>
      <c r="V90" s="125"/>
      <c r="W90" s="23">
        <v>2029</v>
      </c>
      <c r="X90" s="66">
        <v>25112.183709571582</v>
      </c>
      <c r="Y90" s="65"/>
      <c r="Z90" s="65"/>
      <c r="AA90" s="65"/>
      <c r="AB90" s="65"/>
      <c r="AC90" s="125"/>
      <c r="AD90" s="23">
        <v>2029</v>
      </c>
      <c r="AE90" s="72">
        <f t="shared" si="5"/>
        <v>24191.378239207028</v>
      </c>
      <c r="AF90" s="65"/>
      <c r="AG90" s="65"/>
      <c r="AH90" s="65"/>
      <c r="AI90" s="65"/>
      <c r="AJ90" s="122"/>
      <c r="AK90" s="82">
        <v>2029</v>
      </c>
      <c r="AL90" s="83">
        <v>28049.967617357968</v>
      </c>
      <c r="AM90" s="81"/>
      <c r="AN90" s="81"/>
      <c r="AO90" s="81"/>
      <c r="AP90" s="81"/>
      <c r="AQ90" s="122"/>
      <c r="AR90" s="82">
        <v>2029</v>
      </c>
      <c r="AS90" s="83">
        <v>25939.285099708319</v>
      </c>
      <c r="AT90" s="81"/>
      <c r="AU90" s="78"/>
      <c r="AV90" s="81"/>
      <c r="AW90" s="81"/>
      <c r="AX90" s="122"/>
      <c r="AY90" s="82">
        <v>2029</v>
      </c>
      <c r="AZ90" s="83">
        <v>25431.618012695311</v>
      </c>
      <c r="BA90" s="81"/>
      <c r="BB90" s="78"/>
      <c r="BC90" s="81"/>
      <c r="BD90" s="81"/>
      <c r="BE90" s="122"/>
      <c r="BF90" s="82">
        <v>2029</v>
      </c>
      <c r="BG90" s="83">
        <v>29518.420458568471</v>
      </c>
      <c r="BH90" s="81"/>
      <c r="BI90" s="81"/>
      <c r="BJ90" s="81"/>
      <c r="BK90" s="81"/>
      <c r="BL90" s="122"/>
      <c r="BM90" s="82">
        <v>2029</v>
      </c>
      <c r="BN90" s="99">
        <f>AL90</f>
        <v>28049.967617357968</v>
      </c>
      <c r="BO90" s="81"/>
      <c r="BP90" s="81"/>
      <c r="BQ90" s="81"/>
      <c r="BR90" s="81"/>
    </row>
    <row r="91" spans="1:70" x14ac:dyDescent="0.25">
      <c r="A91" s="125"/>
      <c r="B91" s="23">
        <v>2030</v>
      </c>
      <c r="C91" s="66">
        <v>22686.024799882412</v>
      </c>
      <c r="D91" s="65"/>
      <c r="E91" s="65"/>
      <c r="F91" s="65"/>
      <c r="G91" s="65"/>
      <c r="H91" s="125"/>
      <c r="I91" s="23">
        <v>2030</v>
      </c>
      <c r="J91" s="66">
        <v>19826.83599669957</v>
      </c>
      <c r="K91" s="65"/>
      <c r="L91" s="62"/>
      <c r="M91" s="65"/>
      <c r="N91" s="65"/>
      <c r="O91" s="125"/>
      <c r="P91" s="23">
        <v>2030</v>
      </c>
      <c r="Q91" s="66">
        <v>20478.84017772603</v>
      </c>
      <c r="R91" s="65"/>
      <c r="S91" s="62"/>
      <c r="T91" s="65"/>
      <c r="U91" s="65"/>
      <c r="V91" s="125"/>
      <c r="W91" s="23">
        <v>2030</v>
      </c>
      <c r="X91" s="66">
        <v>23932.162697077274</v>
      </c>
      <c r="Y91" s="65"/>
      <c r="Z91" s="65"/>
      <c r="AA91" s="65"/>
      <c r="AB91" s="65"/>
      <c r="AC91" s="125"/>
      <c r="AD91" s="23">
        <v>2030</v>
      </c>
      <c r="AE91" s="72">
        <f t="shared" si="5"/>
        <v>22686.024799882412</v>
      </c>
      <c r="AF91" s="65"/>
      <c r="AG91" s="65"/>
      <c r="AH91" s="65"/>
      <c r="AI91" s="65"/>
      <c r="AJ91" s="122"/>
      <c r="AK91" s="82">
        <v>2030</v>
      </c>
      <c r="AL91" s="83">
        <v>26568.923713094235</v>
      </c>
      <c r="AM91" s="81"/>
      <c r="AN91" s="81"/>
      <c r="AO91" s="81"/>
      <c r="AP91" s="81"/>
      <c r="AQ91" s="122"/>
      <c r="AR91" s="82">
        <v>2030</v>
      </c>
      <c r="AS91" s="83">
        <v>23780.716300413133</v>
      </c>
      <c r="AT91" s="81"/>
      <c r="AU91" s="78"/>
      <c r="AV91" s="81"/>
      <c r="AW91" s="81"/>
      <c r="AX91" s="122"/>
      <c r="AY91" s="82">
        <v>2030</v>
      </c>
      <c r="AZ91" s="83">
        <v>23669.956165267227</v>
      </c>
      <c r="BA91" s="81"/>
      <c r="BB91" s="78"/>
      <c r="BC91" s="81"/>
      <c r="BD91" s="81"/>
      <c r="BE91" s="122"/>
      <c r="BF91" s="82">
        <v>2030</v>
      </c>
      <c r="BG91" s="83">
        <v>28335.603240702767</v>
      </c>
      <c r="BH91" s="81"/>
      <c r="BI91" s="81"/>
      <c r="BJ91" s="81"/>
      <c r="BK91" s="81"/>
      <c r="BL91" s="122"/>
      <c r="BM91" s="82">
        <v>2030</v>
      </c>
      <c r="BN91" s="89">
        <f t="shared" si="4"/>
        <v>26568.923713094235</v>
      </c>
      <c r="BO91" s="81"/>
      <c r="BP91" s="81"/>
      <c r="BQ91" s="81"/>
      <c r="BR91" s="81"/>
    </row>
    <row r="92" spans="1:70" x14ac:dyDescent="0.25">
      <c r="A92" s="125"/>
      <c r="B92" s="23">
        <v>2031</v>
      </c>
      <c r="C92" s="66">
        <v>22686.024799882412</v>
      </c>
      <c r="D92" s="65"/>
      <c r="E92" s="65"/>
      <c r="F92" s="65"/>
      <c r="G92" s="65"/>
      <c r="H92" s="125"/>
      <c r="I92" s="23">
        <v>2031</v>
      </c>
      <c r="J92" s="66">
        <v>19826.83599669957</v>
      </c>
      <c r="K92" s="65"/>
      <c r="L92" s="62"/>
      <c r="M92" s="65"/>
      <c r="N92" s="65"/>
      <c r="O92" s="125"/>
      <c r="P92" s="23">
        <v>2031</v>
      </c>
      <c r="Q92" s="66">
        <v>20478.84017772603</v>
      </c>
      <c r="R92" s="65"/>
      <c r="S92" s="62"/>
      <c r="T92" s="65"/>
      <c r="U92" s="65"/>
      <c r="V92" s="125"/>
      <c r="W92" s="23">
        <v>2031</v>
      </c>
      <c r="X92" s="66">
        <v>18072.114392693038</v>
      </c>
      <c r="Y92" s="65"/>
      <c r="Z92" s="65"/>
      <c r="AA92" s="65"/>
      <c r="AB92" s="65"/>
      <c r="AC92" s="125"/>
      <c r="AD92" s="23">
        <v>2031</v>
      </c>
      <c r="AE92" s="72">
        <f t="shared" si="5"/>
        <v>22686.024799882412</v>
      </c>
      <c r="AF92" s="65"/>
      <c r="AG92" s="65"/>
      <c r="AH92" s="65"/>
      <c r="AI92" s="65"/>
      <c r="AJ92" s="122"/>
      <c r="AK92" s="82">
        <v>2031</v>
      </c>
      <c r="AL92" s="83">
        <v>26568.923713094235</v>
      </c>
      <c r="AM92" s="81"/>
      <c r="AN92" s="81"/>
      <c r="AO92" s="81"/>
      <c r="AP92" s="81"/>
      <c r="AQ92" s="122"/>
      <c r="AR92" s="82">
        <v>2031</v>
      </c>
      <c r="AS92" s="83">
        <v>23780.716300413133</v>
      </c>
      <c r="AT92" s="81"/>
      <c r="AU92" s="78"/>
      <c r="AV92" s="81"/>
      <c r="AW92" s="81"/>
      <c r="AX92" s="122"/>
      <c r="AY92" s="82">
        <v>2031</v>
      </c>
      <c r="AZ92" s="83">
        <v>23669.956165267227</v>
      </c>
      <c r="BA92" s="81"/>
      <c r="BB92" s="78"/>
      <c r="BC92" s="81"/>
      <c r="BD92" s="81"/>
      <c r="BE92" s="122"/>
      <c r="BF92" s="82">
        <v>2031</v>
      </c>
      <c r="BG92" s="83">
        <v>22586.287170716332</v>
      </c>
      <c r="BH92" s="81"/>
      <c r="BI92" s="81"/>
      <c r="BJ92" s="81"/>
      <c r="BK92" s="81"/>
      <c r="BL92" s="122"/>
      <c r="BM92" s="82">
        <v>2031</v>
      </c>
      <c r="BN92" s="89">
        <f t="shared" si="4"/>
        <v>26568.923713094235</v>
      </c>
      <c r="BO92" s="81"/>
      <c r="BP92" s="81"/>
      <c r="BQ92" s="81"/>
      <c r="BR92" s="81"/>
    </row>
    <row r="93" spans="1:70" x14ac:dyDescent="0.25">
      <c r="A93" s="125"/>
      <c r="B93" s="23">
        <v>2032</v>
      </c>
      <c r="C93" s="66">
        <v>22686.024799882412</v>
      </c>
      <c r="D93" s="65"/>
      <c r="E93" s="65"/>
      <c r="F93" s="65"/>
      <c r="G93" s="65"/>
      <c r="H93" s="125"/>
      <c r="I93" s="23">
        <v>2032</v>
      </c>
      <c r="J93" s="66">
        <v>20116.126626045942</v>
      </c>
      <c r="K93" s="65"/>
      <c r="L93" s="62"/>
      <c r="M93" s="65"/>
      <c r="N93" s="65"/>
      <c r="O93" s="125"/>
      <c r="P93" s="23">
        <v>2032</v>
      </c>
      <c r="Q93" s="66">
        <v>20014.269277464151</v>
      </c>
      <c r="R93" s="65"/>
      <c r="S93" s="62"/>
      <c r="T93" s="65"/>
      <c r="U93" s="65"/>
      <c r="V93" s="125"/>
      <c r="W93" s="23">
        <v>2032</v>
      </c>
      <c r="X93" s="66">
        <v>12074.55088143297</v>
      </c>
      <c r="Y93" s="65"/>
      <c r="Z93" s="65"/>
      <c r="AA93" s="65"/>
      <c r="AB93" s="65"/>
      <c r="AC93" s="125"/>
      <c r="AD93" s="23">
        <v>2032</v>
      </c>
      <c r="AE93" s="72">
        <f t="shared" si="5"/>
        <v>22686.024799882412</v>
      </c>
      <c r="AF93" s="65"/>
      <c r="AG93" s="65"/>
      <c r="AH93" s="65"/>
      <c r="AI93" s="65"/>
      <c r="AJ93" s="122"/>
      <c r="AK93" s="82">
        <v>2032</v>
      </c>
      <c r="AL93" s="83">
        <v>26568.923713094235</v>
      </c>
      <c r="AM93" s="81"/>
      <c r="AN93" s="81"/>
      <c r="AO93" s="81"/>
      <c r="AP93" s="81"/>
      <c r="AQ93" s="122"/>
      <c r="AR93" s="82">
        <v>2032</v>
      </c>
      <c r="AS93" s="83">
        <v>24070.474304423809</v>
      </c>
      <c r="AT93" s="81"/>
      <c r="AU93" s="78"/>
      <c r="AV93" s="81"/>
      <c r="AW93" s="81"/>
      <c r="AX93" s="122"/>
      <c r="AY93" s="82">
        <v>2032</v>
      </c>
      <c r="AZ93" s="83">
        <v>23204.644246108295</v>
      </c>
      <c r="BA93" s="81"/>
      <c r="BB93" s="78"/>
      <c r="BC93" s="81"/>
      <c r="BD93" s="81"/>
      <c r="BE93" s="122"/>
      <c r="BF93" s="82">
        <v>2032</v>
      </c>
      <c r="BG93" s="83">
        <v>16642.438220161694</v>
      </c>
      <c r="BH93" s="81"/>
      <c r="BI93" s="81"/>
      <c r="BJ93" s="81"/>
      <c r="BK93" s="81"/>
      <c r="BL93" s="122"/>
      <c r="BM93" s="82">
        <v>2032</v>
      </c>
      <c r="BN93" s="89">
        <f t="shared" si="4"/>
        <v>26568.923713094235</v>
      </c>
      <c r="BO93" s="81"/>
      <c r="BP93" s="81"/>
      <c r="BQ93" s="81"/>
      <c r="BR93" s="81"/>
    </row>
    <row r="94" spans="1:70" x14ac:dyDescent="0.25">
      <c r="A94" s="125"/>
      <c r="B94" s="23">
        <v>2033</v>
      </c>
      <c r="C94" s="66">
        <v>17292.248740735053</v>
      </c>
      <c r="D94" s="65"/>
      <c r="E94" s="65"/>
      <c r="F94" s="65"/>
      <c r="G94" s="65"/>
      <c r="H94" s="125"/>
      <c r="I94" s="23">
        <v>2033</v>
      </c>
      <c r="J94" s="66">
        <v>18074.092464808466</v>
      </c>
      <c r="K94" s="65"/>
      <c r="L94" s="62"/>
      <c r="M94" s="65"/>
      <c r="N94" s="65"/>
      <c r="O94" s="125"/>
      <c r="P94" s="23">
        <v>2033</v>
      </c>
      <c r="Q94" s="66">
        <v>18260.27105534029</v>
      </c>
      <c r="R94" s="65"/>
      <c r="S94" s="62"/>
      <c r="T94" s="65"/>
      <c r="U94" s="65"/>
      <c r="V94" s="125"/>
      <c r="W94" s="23">
        <v>2033</v>
      </c>
      <c r="X94" s="66">
        <v>9853.7202850266112</v>
      </c>
      <c r="Y94" s="65"/>
      <c r="Z94" s="65"/>
      <c r="AA94" s="65"/>
      <c r="AB94" s="65"/>
      <c r="AC94" s="125"/>
      <c r="AD94" s="23">
        <v>2033</v>
      </c>
      <c r="AE94" s="72">
        <f t="shared" si="5"/>
        <v>17292.248740735053</v>
      </c>
      <c r="AF94" s="65"/>
      <c r="AG94" s="65"/>
      <c r="AH94" s="65"/>
      <c r="AI94" s="65"/>
      <c r="AJ94" s="122"/>
      <c r="AK94" s="82">
        <v>2033</v>
      </c>
      <c r="AL94" s="83">
        <v>21205.811624059199</v>
      </c>
      <c r="AM94" s="81"/>
      <c r="AN94" s="81"/>
      <c r="AO94" s="81"/>
      <c r="AP94" s="81"/>
      <c r="AQ94" s="122"/>
      <c r="AR94" s="82">
        <v>2033</v>
      </c>
      <c r="AS94" s="83">
        <v>22038.172246140955</v>
      </c>
      <c r="AT94" s="81"/>
      <c r="AU94" s="78"/>
      <c r="AV94" s="81"/>
      <c r="AW94" s="81"/>
      <c r="AX94" s="122"/>
      <c r="AY94" s="82">
        <v>2033</v>
      </c>
      <c r="AZ94" s="83">
        <v>21356.110012366771</v>
      </c>
      <c r="BA94" s="81"/>
      <c r="BB94" s="78"/>
      <c r="BC94" s="81"/>
      <c r="BD94" s="81"/>
      <c r="BE94" s="122"/>
      <c r="BF94" s="82">
        <v>2033</v>
      </c>
      <c r="BG94" s="83">
        <v>14444.305041430198</v>
      </c>
      <c r="BH94" s="81"/>
      <c r="BI94" s="81"/>
      <c r="BJ94" s="81"/>
      <c r="BK94" s="81"/>
      <c r="BL94" s="122"/>
      <c r="BM94" s="82">
        <v>2033</v>
      </c>
      <c r="BN94" s="89">
        <f t="shared" si="4"/>
        <v>21205.811624059199</v>
      </c>
      <c r="BO94" s="81"/>
      <c r="BP94" s="81"/>
      <c r="BQ94" s="81"/>
      <c r="BR94" s="81"/>
    </row>
    <row r="95" spans="1:70" x14ac:dyDescent="0.25">
      <c r="A95" s="125"/>
      <c r="B95" s="23">
        <v>2034</v>
      </c>
      <c r="C95" s="66">
        <v>17292.248740735053</v>
      </c>
      <c r="D95" s="65"/>
      <c r="E95" s="65"/>
      <c r="F95" s="65"/>
      <c r="G95" s="65"/>
      <c r="H95" s="125"/>
      <c r="I95" s="23">
        <v>2034</v>
      </c>
      <c r="J95" s="66">
        <v>18074.092464808466</v>
      </c>
      <c r="K95" s="65"/>
      <c r="L95" s="62"/>
      <c r="M95" s="65"/>
      <c r="N95" s="65"/>
      <c r="O95" s="125"/>
      <c r="P95" s="23">
        <v>2034</v>
      </c>
      <c r="Q95" s="66">
        <v>18260.27105534029</v>
      </c>
      <c r="R95" s="65"/>
      <c r="S95" s="62"/>
      <c r="T95" s="65"/>
      <c r="U95" s="65"/>
      <c r="V95" s="125"/>
      <c r="W95" s="23">
        <v>2034</v>
      </c>
      <c r="X95" s="66">
        <v>9853.7202850266112</v>
      </c>
      <c r="Y95" s="65"/>
      <c r="Z95" s="65"/>
      <c r="AA95" s="65"/>
      <c r="AB95" s="65"/>
      <c r="AC95" s="125"/>
      <c r="AD95" s="23">
        <v>2034</v>
      </c>
      <c r="AE95" s="72">
        <f t="shared" si="5"/>
        <v>17292.248740735053</v>
      </c>
      <c r="AF95" s="65"/>
      <c r="AG95" s="65"/>
      <c r="AH95" s="65"/>
      <c r="AI95" s="65"/>
      <c r="AJ95" s="122"/>
      <c r="AK95" s="82">
        <v>2034</v>
      </c>
      <c r="AL95" s="83">
        <v>21205.811624059199</v>
      </c>
      <c r="AM95" s="81"/>
      <c r="AN95" s="81"/>
      <c r="AO95" s="81"/>
      <c r="AP95" s="81"/>
      <c r="AQ95" s="122"/>
      <c r="AR95" s="82">
        <v>2034</v>
      </c>
      <c r="AS95" s="83">
        <v>22038.172246140955</v>
      </c>
      <c r="AT95" s="81"/>
      <c r="AU95" s="78"/>
      <c r="AV95" s="81"/>
      <c r="AW95" s="81"/>
      <c r="AX95" s="122"/>
      <c r="AY95" s="82">
        <v>2034</v>
      </c>
      <c r="AZ95" s="83">
        <v>21356.110012366771</v>
      </c>
      <c r="BA95" s="81"/>
      <c r="BB95" s="78"/>
      <c r="BC95" s="81"/>
      <c r="BD95" s="81"/>
      <c r="BE95" s="122"/>
      <c r="BF95" s="82">
        <v>2034</v>
      </c>
      <c r="BG95" s="83">
        <v>14444.305041430198</v>
      </c>
      <c r="BH95" s="81"/>
      <c r="BI95" s="81"/>
      <c r="BJ95" s="81"/>
      <c r="BK95" s="81"/>
      <c r="BL95" s="122"/>
      <c r="BM95" s="82">
        <v>2034</v>
      </c>
      <c r="BN95" s="89">
        <f t="shared" si="4"/>
        <v>21205.811624059199</v>
      </c>
      <c r="BO95" s="81"/>
      <c r="BP95" s="81"/>
      <c r="BQ95" s="81"/>
      <c r="BR95" s="81"/>
    </row>
    <row r="96" spans="1:70" x14ac:dyDescent="0.25">
      <c r="A96" s="126"/>
      <c r="B96" s="23" t="s">
        <v>47</v>
      </c>
      <c r="C96" s="66">
        <v>68867.236040624615</v>
      </c>
      <c r="D96" s="65"/>
      <c r="E96" s="65"/>
      <c r="F96" s="65"/>
      <c r="G96" s="65"/>
      <c r="H96" s="126"/>
      <c r="I96" s="23" t="s">
        <v>47</v>
      </c>
      <c r="J96" s="66">
        <v>69885.556448045725</v>
      </c>
      <c r="K96" s="65"/>
      <c r="L96" s="62"/>
      <c r="M96" s="65"/>
      <c r="N96" s="65"/>
      <c r="O96" s="126"/>
      <c r="P96" s="23" t="s">
        <v>47</v>
      </c>
      <c r="Q96" s="66">
        <v>69575.735745837213</v>
      </c>
      <c r="R96" s="65"/>
      <c r="S96" s="62"/>
      <c r="T96" s="65"/>
      <c r="U96" s="65"/>
      <c r="V96" s="126"/>
      <c r="W96" s="23" t="s">
        <v>47</v>
      </c>
      <c r="X96" s="66">
        <v>55067.641093934981</v>
      </c>
      <c r="Y96" s="65"/>
      <c r="Z96" s="65"/>
      <c r="AA96" s="65"/>
      <c r="AB96" s="65"/>
      <c r="AC96" s="126"/>
      <c r="AD96" s="23" t="s">
        <v>47</v>
      </c>
      <c r="AE96" s="72">
        <f t="shared" si="5"/>
        <v>68867.236040624615</v>
      </c>
      <c r="AF96" s="65"/>
      <c r="AG96" s="65"/>
      <c r="AH96" s="65"/>
      <c r="AI96" s="65"/>
      <c r="AJ96" s="123"/>
      <c r="AK96" s="82" t="s">
        <v>47</v>
      </c>
      <c r="AL96" s="83">
        <v>79966.079913516995</v>
      </c>
      <c r="AM96" s="81"/>
      <c r="AN96" s="81"/>
      <c r="AO96" s="81"/>
      <c r="AP96" s="81"/>
      <c r="AQ96" s="123"/>
      <c r="AR96" s="82" t="s">
        <v>47</v>
      </c>
      <c r="AS96" s="83">
        <v>81111.43006245041</v>
      </c>
      <c r="AT96" s="81"/>
      <c r="AU96" s="78"/>
      <c r="AV96" s="81"/>
      <c r="AW96" s="81"/>
      <c r="AX96" s="123"/>
      <c r="AY96" s="82" t="s">
        <v>47</v>
      </c>
      <c r="AZ96" s="83">
        <v>78946.011445804601</v>
      </c>
      <c r="BA96" s="81"/>
      <c r="BB96" s="78"/>
      <c r="BC96" s="81"/>
      <c r="BD96" s="81"/>
      <c r="BE96" s="123"/>
      <c r="BF96" s="82" t="s">
        <v>47</v>
      </c>
      <c r="BG96" s="83">
        <v>67633.916014846356</v>
      </c>
      <c r="BH96" s="81"/>
      <c r="BI96" s="81"/>
      <c r="BJ96" s="81"/>
      <c r="BK96" s="81"/>
      <c r="BL96" s="123"/>
      <c r="BM96" s="82" t="s">
        <v>47</v>
      </c>
      <c r="BN96" s="89">
        <f t="shared" si="4"/>
        <v>79966.079913516995</v>
      </c>
      <c r="BO96" s="81"/>
      <c r="BP96" s="81"/>
      <c r="BQ96" s="81"/>
      <c r="BR96" s="81"/>
    </row>
    <row r="97" spans="1:70" x14ac:dyDescent="0.25">
      <c r="A97" s="70"/>
      <c r="B97" s="61"/>
      <c r="C97" s="62"/>
      <c r="D97" s="62"/>
      <c r="E97" s="62"/>
      <c r="F97" s="65"/>
      <c r="G97" s="65"/>
      <c r="H97" s="70"/>
      <c r="I97" s="61"/>
      <c r="J97" s="62"/>
      <c r="K97" s="62"/>
      <c r="L97" s="62"/>
      <c r="M97" s="65"/>
      <c r="N97" s="65"/>
      <c r="O97" s="70"/>
      <c r="P97" s="61"/>
      <c r="Q97" s="62"/>
      <c r="R97" s="62"/>
      <c r="S97" s="62"/>
      <c r="T97" s="65"/>
      <c r="U97" s="65"/>
      <c r="V97" s="70"/>
      <c r="W97" s="61"/>
      <c r="X97" s="62"/>
      <c r="Y97" s="62"/>
      <c r="Z97" s="62"/>
      <c r="AA97" s="65"/>
      <c r="AB97" s="65"/>
      <c r="AC97" s="70"/>
      <c r="AD97" s="61"/>
      <c r="AE97" s="62"/>
      <c r="AF97" s="62"/>
      <c r="AG97" s="62"/>
      <c r="AH97" s="65"/>
      <c r="AI97" s="65"/>
      <c r="AJ97" s="87"/>
      <c r="AK97" s="77"/>
      <c r="AL97" s="78"/>
      <c r="AM97" s="78"/>
      <c r="AN97" s="78"/>
      <c r="AO97" s="81"/>
      <c r="AP97" s="81"/>
      <c r="AQ97" s="87"/>
      <c r="AR97" s="77"/>
      <c r="AS97" s="78"/>
      <c r="AT97" s="78"/>
      <c r="AU97" s="78"/>
      <c r="AV97" s="81"/>
      <c r="AW97" s="81"/>
      <c r="AX97" s="87"/>
      <c r="AY97" s="77"/>
      <c r="AZ97" s="78"/>
      <c r="BA97" s="78"/>
      <c r="BB97" s="78"/>
      <c r="BC97" s="81"/>
      <c r="BD97" s="81"/>
      <c r="BE97" s="87"/>
      <c r="BF97" s="77"/>
      <c r="BG97" s="78"/>
      <c r="BH97" s="78"/>
      <c r="BI97" s="78"/>
      <c r="BJ97" s="81"/>
      <c r="BK97" s="81"/>
      <c r="BL97" s="87"/>
      <c r="BM97" s="77"/>
      <c r="BN97" s="78"/>
      <c r="BO97" s="78"/>
      <c r="BP97" s="78"/>
      <c r="BQ97" s="81"/>
      <c r="BR97" s="81"/>
    </row>
    <row r="98" spans="1:70" x14ac:dyDescent="0.25">
      <c r="A98" s="69" t="s">
        <v>20</v>
      </c>
      <c r="B98" s="65"/>
      <c r="C98" s="65"/>
      <c r="D98" s="65"/>
      <c r="E98" s="65"/>
      <c r="F98" s="65"/>
      <c r="G98" s="65"/>
      <c r="H98" s="69" t="s">
        <v>20</v>
      </c>
      <c r="I98" s="65"/>
      <c r="J98" s="65"/>
      <c r="K98" s="65"/>
      <c r="L98" s="65"/>
      <c r="M98" s="65"/>
      <c r="N98" s="65"/>
      <c r="O98" s="69" t="s">
        <v>20</v>
      </c>
      <c r="P98" s="65"/>
      <c r="Q98" s="65"/>
      <c r="R98" s="65"/>
      <c r="S98" s="65"/>
      <c r="T98" s="65"/>
      <c r="U98" s="65"/>
      <c r="V98" s="69" t="s">
        <v>20</v>
      </c>
      <c r="W98" s="65"/>
      <c r="X98" s="65"/>
      <c r="Y98" s="65"/>
      <c r="Z98" s="65"/>
      <c r="AA98" s="65"/>
      <c r="AB98" s="65"/>
      <c r="AC98" s="69" t="s">
        <v>20</v>
      </c>
      <c r="AD98" s="65"/>
      <c r="AE98" s="65"/>
      <c r="AF98" s="65"/>
      <c r="AG98" s="65"/>
      <c r="AH98" s="65"/>
      <c r="AI98" s="65"/>
      <c r="AJ98" s="86" t="s">
        <v>20</v>
      </c>
      <c r="AK98" s="81"/>
      <c r="AL98" s="81"/>
      <c r="AM98" s="81"/>
      <c r="AN98" s="81"/>
      <c r="AO98" s="81"/>
      <c r="AP98" s="81"/>
      <c r="AQ98" s="86" t="s">
        <v>20</v>
      </c>
      <c r="AR98" s="81"/>
      <c r="AS98" s="81"/>
      <c r="AT98" s="81"/>
      <c r="AU98" s="81"/>
      <c r="AV98" s="81"/>
      <c r="AW98" s="81"/>
      <c r="AX98" s="86" t="s">
        <v>20</v>
      </c>
      <c r="AY98" s="81"/>
      <c r="AZ98" s="81"/>
      <c r="BA98" s="81"/>
      <c r="BB98" s="81"/>
      <c r="BC98" s="81"/>
      <c r="BD98" s="81"/>
      <c r="BE98" s="86" t="s">
        <v>20</v>
      </c>
      <c r="BF98" s="81"/>
      <c r="BG98" s="81"/>
      <c r="BH98" s="81"/>
      <c r="BI98" s="81"/>
      <c r="BJ98" s="81"/>
      <c r="BK98" s="81"/>
      <c r="BL98" s="86" t="s">
        <v>20</v>
      </c>
      <c r="BM98" s="81"/>
      <c r="BN98" s="81"/>
      <c r="BO98" s="81"/>
      <c r="BP98" s="81"/>
      <c r="BQ98" s="81"/>
      <c r="BR98" s="81"/>
    </row>
    <row r="99" spans="1:70" x14ac:dyDescent="0.25">
      <c r="A99" s="63" t="str">
        <f>A59</f>
        <v>Neutral 4 Deg</v>
      </c>
      <c r="B99" s="63"/>
      <c r="C99" s="63"/>
      <c r="D99" s="63"/>
      <c r="E99" s="63"/>
      <c r="F99" s="23"/>
      <c r="G99" s="65"/>
      <c r="H99" s="63" t="str">
        <f>H59</f>
        <v>NeutralWS 4 Deg</v>
      </c>
      <c r="I99" s="63"/>
      <c r="J99" s="63"/>
      <c r="K99" s="63"/>
      <c r="L99" s="63"/>
      <c r="M99" s="23"/>
      <c r="N99" s="61"/>
      <c r="O99" s="63" t="str">
        <f>O59</f>
        <v>Slow Change 4 Deg</v>
      </c>
      <c r="P99" s="63"/>
      <c r="Q99" s="63"/>
      <c r="R99" s="63"/>
      <c r="S99" s="63"/>
      <c r="T99" s="23"/>
      <c r="U99" s="65"/>
      <c r="V99" s="63" t="str">
        <f>V59</f>
        <v>Fast Change 4 Deg</v>
      </c>
      <c r="W99" s="63"/>
      <c r="X99" s="63"/>
      <c r="Y99" s="63"/>
      <c r="Z99" s="63"/>
      <c r="AA99" s="23"/>
      <c r="AB99" s="65"/>
      <c r="AC99" s="63" t="str">
        <f>AC59</f>
        <v>NoIC 4 Deg</v>
      </c>
      <c r="AD99" s="63"/>
      <c r="AE99" s="63"/>
      <c r="AF99" s="63"/>
      <c r="AG99" s="63"/>
      <c r="AH99" s="23"/>
      <c r="AI99" s="65"/>
      <c r="AJ99" s="79" t="str">
        <f>AJ59</f>
        <v>Neutral 2 Deg</v>
      </c>
      <c r="AK99" s="79"/>
      <c r="AL99" s="79"/>
      <c r="AM99" s="79"/>
      <c r="AN99" s="79"/>
      <c r="AO99" s="82"/>
      <c r="AP99" s="81"/>
      <c r="AQ99" s="79" t="str">
        <f>AQ59</f>
        <v>NeutralWS 2 Deg</v>
      </c>
      <c r="AR99" s="79"/>
      <c r="AS99" s="79"/>
      <c r="AT99" s="79"/>
      <c r="AU99" s="79"/>
      <c r="AV99" s="82"/>
      <c r="AW99" s="77"/>
      <c r="AX99" s="79" t="str">
        <f>AX59</f>
        <v>Slow Change 2 Deg</v>
      </c>
      <c r="AY99" s="79"/>
      <c r="AZ99" s="79"/>
      <c r="BA99" s="79"/>
      <c r="BB99" s="79"/>
      <c r="BC99" s="82"/>
      <c r="BD99" s="81"/>
      <c r="BE99" s="79" t="str">
        <f>BE59</f>
        <v>Fast Change 2 Deg</v>
      </c>
      <c r="BF99" s="79"/>
      <c r="BG99" s="79"/>
      <c r="BH99" s="79"/>
      <c r="BI99" s="79"/>
      <c r="BJ99" s="82"/>
      <c r="BK99" s="81"/>
      <c r="BL99" s="79" t="str">
        <f>BL59</f>
        <v>NoIC 2 Deg</v>
      </c>
      <c r="BM99" s="79"/>
      <c r="BN99" s="79"/>
      <c r="BO99" s="79"/>
      <c r="BP99" s="79"/>
      <c r="BQ99" s="82"/>
      <c r="BR99" s="77"/>
    </row>
    <row r="100" spans="1:70" x14ac:dyDescent="0.25">
      <c r="A100" s="23" t="s">
        <v>1</v>
      </c>
      <c r="B100" s="63" t="s">
        <v>2</v>
      </c>
      <c r="C100" s="63" t="s">
        <v>17</v>
      </c>
      <c r="D100" s="63" t="s">
        <v>3</v>
      </c>
      <c r="E100" s="63" t="s">
        <v>18</v>
      </c>
      <c r="F100" s="63" t="s">
        <v>19</v>
      </c>
      <c r="G100" s="65"/>
      <c r="H100" s="23" t="s">
        <v>1</v>
      </c>
      <c r="I100" s="63" t="s">
        <v>2</v>
      </c>
      <c r="J100" s="63" t="s">
        <v>17</v>
      </c>
      <c r="K100" s="63" t="s">
        <v>3</v>
      </c>
      <c r="L100" s="63" t="s">
        <v>18</v>
      </c>
      <c r="M100" s="63" t="s">
        <v>19</v>
      </c>
      <c r="N100" s="73"/>
      <c r="O100" s="23" t="s">
        <v>1</v>
      </c>
      <c r="P100" s="63" t="s">
        <v>2</v>
      </c>
      <c r="Q100" s="63" t="s">
        <v>17</v>
      </c>
      <c r="R100" s="63" t="s">
        <v>3</v>
      </c>
      <c r="S100" s="63" t="s">
        <v>18</v>
      </c>
      <c r="T100" s="63" t="s">
        <v>19</v>
      </c>
      <c r="U100" s="65"/>
      <c r="V100" s="23" t="s">
        <v>1</v>
      </c>
      <c r="W100" s="63" t="s">
        <v>2</v>
      </c>
      <c r="X100" s="63" t="s">
        <v>17</v>
      </c>
      <c r="Y100" s="63" t="s">
        <v>3</v>
      </c>
      <c r="Z100" s="63" t="s">
        <v>18</v>
      </c>
      <c r="AA100" s="63" t="s">
        <v>19</v>
      </c>
      <c r="AB100" s="65"/>
      <c r="AC100" s="23" t="s">
        <v>1</v>
      </c>
      <c r="AD100" s="63" t="s">
        <v>2</v>
      </c>
      <c r="AE100" s="63" t="s">
        <v>17</v>
      </c>
      <c r="AF100" s="63" t="s">
        <v>3</v>
      </c>
      <c r="AG100" s="63" t="s">
        <v>18</v>
      </c>
      <c r="AH100" s="63" t="s">
        <v>19</v>
      </c>
      <c r="AI100" s="65"/>
      <c r="AJ100" s="82" t="s">
        <v>1</v>
      </c>
      <c r="AK100" s="79" t="s">
        <v>2</v>
      </c>
      <c r="AL100" s="79" t="s">
        <v>17</v>
      </c>
      <c r="AM100" s="79" t="s">
        <v>3</v>
      </c>
      <c r="AN100" s="79" t="s">
        <v>18</v>
      </c>
      <c r="AO100" s="79" t="s">
        <v>19</v>
      </c>
      <c r="AP100" s="81"/>
      <c r="AQ100" s="82" t="s">
        <v>1</v>
      </c>
      <c r="AR100" s="79" t="s">
        <v>2</v>
      </c>
      <c r="AS100" s="79" t="s">
        <v>17</v>
      </c>
      <c r="AT100" s="79" t="s">
        <v>3</v>
      </c>
      <c r="AU100" s="79" t="s">
        <v>18</v>
      </c>
      <c r="AV100" s="79" t="s">
        <v>19</v>
      </c>
      <c r="AW100" s="90"/>
      <c r="AX100" s="82" t="s">
        <v>1</v>
      </c>
      <c r="AY100" s="79" t="s">
        <v>2</v>
      </c>
      <c r="AZ100" s="79" t="s">
        <v>17</v>
      </c>
      <c r="BA100" s="79" t="s">
        <v>3</v>
      </c>
      <c r="BB100" s="79" t="s">
        <v>18</v>
      </c>
      <c r="BC100" s="79" t="s">
        <v>19</v>
      </c>
      <c r="BD100" s="81"/>
      <c r="BE100" s="82" t="s">
        <v>1</v>
      </c>
      <c r="BF100" s="79" t="s">
        <v>2</v>
      </c>
      <c r="BG100" s="79" t="s">
        <v>17</v>
      </c>
      <c r="BH100" s="79" t="s">
        <v>3</v>
      </c>
      <c r="BI100" s="79" t="s">
        <v>18</v>
      </c>
      <c r="BJ100" s="79" t="s">
        <v>19</v>
      </c>
      <c r="BK100" s="81"/>
      <c r="BL100" s="82" t="s">
        <v>1</v>
      </c>
      <c r="BM100" s="79" t="s">
        <v>2</v>
      </c>
      <c r="BN100" s="79" t="s">
        <v>17</v>
      </c>
      <c r="BO100" s="79" t="s">
        <v>3</v>
      </c>
      <c r="BP100" s="79" t="s">
        <v>18</v>
      </c>
      <c r="BQ100" s="79" t="s">
        <v>19</v>
      </c>
      <c r="BR100" s="90"/>
    </row>
    <row r="101" spans="1:70" x14ac:dyDescent="0.25">
      <c r="A101" s="23">
        <v>2020</v>
      </c>
      <c r="B101" s="63">
        <v>2535.5520111871883</v>
      </c>
      <c r="C101" s="63">
        <v>741.93045237171464</v>
      </c>
      <c r="D101" s="63">
        <v>-239.40012769156601</v>
      </c>
      <c r="E101" s="63">
        <v>-2.4730955857303343</v>
      </c>
      <c r="F101" s="63">
        <v>1689.2430795190739</v>
      </c>
      <c r="G101" s="65"/>
      <c r="H101" s="23">
        <v>2020</v>
      </c>
      <c r="I101" s="63">
        <v>2535.5520111871883</v>
      </c>
      <c r="J101" s="63">
        <v>741.93045237171464</v>
      </c>
      <c r="K101" s="63">
        <v>-239.40012769156601</v>
      </c>
      <c r="L101" s="63">
        <v>-2.4730955857303343</v>
      </c>
      <c r="M101" s="63">
        <v>1689.2430795190739</v>
      </c>
      <c r="N101" s="73"/>
      <c r="O101" s="23">
        <v>2020</v>
      </c>
      <c r="P101" s="63">
        <v>1293.9495338592678</v>
      </c>
      <c r="Q101" s="63">
        <v>360.49092233739793</v>
      </c>
      <c r="R101" s="63">
        <v>-18.39228878391441</v>
      </c>
      <c r="S101" s="63">
        <v>1.8071014310407918E-2</v>
      </c>
      <c r="T101" s="63">
        <v>2139.7347190548899</v>
      </c>
      <c r="U101" s="65"/>
      <c r="V101" s="23">
        <v>2020</v>
      </c>
      <c r="W101" s="63">
        <v>3079.9461319129914</v>
      </c>
      <c r="X101" s="63">
        <v>462.41506812814623</v>
      </c>
      <c r="Y101" s="63">
        <v>98.867420259281062</v>
      </c>
      <c r="Z101" s="63">
        <v>0.4202719277527649</v>
      </c>
      <c r="AA101" s="63">
        <v>1490.1785547487671</v>
      </c>
      <c r="AB101" s="65"/>
      <c r="AC101" s="23">
        <v>2020</v>
      </c>
      <c r="AD101" s="140">
        <v>1168.5287294872105</v>
      </c>
      <c r="AE101" s="140">
        <v>400.37731468607672</v>
      </c>
      <c r="AF101" s="140">
        <v>6396.168995934946</v>
      </c>
      <c r="AG101" s="140">
        <v>37.241211059343186</v>
      </c>
      <c r="AH101" s="140">
        <v>5046.3099476878415</v>
      </c>
      <c r="AI101" s="65"/>
      <c r="AJ101" s="82">
        <v>2020</v>
      </c>
      <c r="AK101" s="91">
        <f t="shared" ref="AK101:AK103" si="6">B101</f>
        <v>2535.5520111871883</v>
      </c>
      <c r="AL101" s="91">
        <f t="shared" ref="AL101:AL103" si="7">C101</f>
        <v>741.93045237171464</v>
      </c>
      <c r="AM101" s="91">
        <f t="shared" ref="AM101:AM103" si="8">D101</f>
        <v>-239.40012769156601</v>
      </c>
      <c r="AN101" s="91">
        <f t="shared" ref="AN101:AN103" si="9">E101</f>
        <v>-2.4730955857303343</v>
      </c>
      <c r="AO101" s="91">
        <f t="shared" ref="AO101:AO103" si="10">F101</f>
        <v>1689.2430795190739</v>
      </c>
      <c r="AP101" s="81"/>
      <c r="AQ101" s="82">
        <v>2020</v>
      </c>
      <c r="AR101" s="79">
        <f>I101</f>
        <v>2535.5520111871883</v>
      </c>
      <c r="AS101" s="79">
        <f t="shared" ref="AS101:AV115" si="11">J101</f>
        <v>741.93045237171464</v>
      </c>
      <c r="AT101" s="79">
        <f t="shared" si="11"/>
        <v>-239.40012769156601</v>
      </c>
      <c r="AU101" s="79">
        <f t="shared" si="11"/>
        <v>-2.4730955857303343</v>
      </c>
      <c r="AV101" s="79">
        <f t="shared" si="11"/>
        <v>1689.2430795190739</v>
      </c>
      <c r="AW101" s="90"/>
      <c r="AX101" s="82">
        <v>2020</v>
      </c>
      <c r="AY101" s="79">
        <f>P101</f>
        <v>1293.9495338592678</v>
      </c>
      <c r="AZ101" s="79">
        <f t="shared" ref="AZ101:BC115" si="12">Q101</f>
        <v>360.49092233739793</v>
      </c>
      <c r="BA101" s="79">
        <f t="shared" si="12"/>
        <v>-18.39228878391441</v>
      </c>
      <c r="BB101" s="79">
        <f t="shared" si="12"/>
        <v>1.8071014310407918E-2</v>
      </c>
      <c r="BC101" s="79">
        <f t="shared" si="12"/>
        <v>2139.7347190548899</v>
      </c>
      <c r="BD101" s="81"/>
      <c r="BE101" s="82">
        <v>2020</v>
      </c>
      <c r="BF101" s="79">
        <f>W101</f>
        <v>3079.9461319129914</v>
      </c>
      <c r="BG101" s="79">
        <f t="shared" ref="BG101:BJ115" si="13">X101</f>
        <v>462.41506812814623</v>
      </c>
      <c r="BH101" s="79">
        <f t="shared" si="13"/>
        <v>98.867420259281062</v>
      </c>
      <c r="BI101" s="79">
        <f t="shared" si="13"/>
        <v>0.4202719277527649</v>
      </c>
      <c r="BJ101" s="79">
        <f t="shared" si="13"/>
        <v>1490.1785547487671</v>
      </c>
      <c r="BK101" s="81"/>
      <c r="BL101" s="82">
        <v>2020</v>
      </c>
      <c r="BM101" s="101">
        <f>AD101</f>
        <v>1168.5287294872105</v>
      </c>
      <c r="BN101" s="101">
        <f t="shared" ref="BN101:BQ115" si="14">AE101</f>
        <v>400.37731468607672</v>
      </c>
      <c r="BO101" s="101">
        <f t="shared" si="14"/>
        <v>6396.168995934946</v>
      </c>
      <c r="BP101" s="101">
        <f t="shared" si="14"/>
        <v>37.241211059343186</v>
      </c>
      <c r="BQ101" s="101">
        <f t="shared" si="14"/>
        <v>5046.3099476878415</v>
      </c>
      <c r="BR101" s="90"/>
    </row>
    <row r="102" spans="1:70" x14ac:dyDescent="0.25">
      <c r="A102" s="23">
        <v>2021</v>
      </c>
      <c r="B102" s="63">
        <v>1475.1926048211753</v>
      </c>
      <c r="C102" s="63">
        <v>698.34033603756689</v>
      </c>
      <c r="D102" s="63">
        <v>45.419881980866194</v>
      </c>
      <c r="E102" s="63">
        <v>-0.47203978034667671</v>
      </c>
      <c r="F102" s="63">
        <v>1680.5143864727579</v>
      </c>
      <c r="G102" s="65"/>
      <c r="H102" s="23">
        <v>2021</v>
      </c>
      <c r="I102" s="63">
        <v>1475.1926048211753</v>
      </c>
      <c r="J102" s="63">
        <v>698.34033603756689</v>
      </c>
      <c r="K102" s="63">
        <v>45.419881980866194</v>
      </c>
      <c r="L102" s="63">
        <v>-0.47203978034667671</v>
      </c>
      <c r="M102" s="63">
        <v>1680.5143864727579</v>
      </c>
      <c r="N102" s="73"/>
      <c r="O102" s="23">
        <v>2021</v>
      </c>
      <c r="P102" s="63">
        <v>698.60875603649765</v>
      </c>
      <c r="Q102" s="63">
        <v>417.51733202696778</v>
      </c>
      <c r="R102" s="63">
        <v>-8.6284150463179685</v>
      </c>
      <c r="S102" s="63">
        <v>16.163725964550395</v>
      </c>
      <c r="T102" s="63">
        <v>1679.6881123019266</v>
      </c>
      <c r="U102" s="65"/>
      <c r="V102" s="23">
        <v>2021</v>
      </c>
      <c r="W102" s="63">
        <v>2098.1385021258611</v>
      </c>
      <c r="X102" s="63">
        <v>452.64790949784219</v>
      </c>
      <c r="Y102" s="63">
        <v>159.1668663090677</v>
      </c>
      <c r="Z102" s="63">
        <v>-1.2932547621967387</v>
      </c>
      <c r="AA102" s="63">
        <v>1543.2706757293199</v>
      </c>
      <c r="AB102" s="65"/>
      <c r="AC102" s="23">
        <v>2021</v>
      </c>
      <c r="AD102" s="140">
        <v>681.06260437588207</v>
      </c>
      <c r="AE102" s="140">
        <v>914.62400964158587</v>
      </c>
      <c r="AF102" s="140">
        <v>5560.4080807502032</v>
      </c>
      <c r="AG102" s="140">
        <v>20.472161196281377</v>
      </c>
      <c r="AH102" s="140">
        <v>3706.7676508805016</v>
      </c>
      <c r="AI102" s="65"/>
      <c r="AJ102" s="82">
        <v>2021</v>
      </c>
      <c r="AK102" s="91">
        <f t="shared" si="6"/>
        <v>1475.1926048211753</v>
      </c>
      <c r="AL102" s="91">
        <f t="shared" si="7"/>
        <v>698.34033603756689</v>
      </c>
      <c r="AM102" s="91">
        <f t="shared" si="8"/>
        <v>45.419881980866194</v>
      </c>
      <c r="AN102" s="91">
        <f t="shared" si="9"/>
        <v>-0.47203978034667671</v>
      </c>
      <c r="AO102" s="91">
        <f t="shared" si="10"/>
        <v>1680.5143864727579</v>
      </c>
      <c r="AP102" s="81"/>
      <c r="AQ102" s="82">
        <v>2021</v>
      </c>
      <c r="AR102" s="79">
        <f t="shared" ref="AR102:AR115" si="15">I102</f>
        <v>1475.1926048211753</v>
      </c>
      <c r="AS102" s="79">
        <f t="shared" si="11"/>
        <v>698.34033603756689</v>
      </c>
      <c r="AT102" s="79">
        <f t="shared" si="11"/>
        <v>45.419881980866194</v>
      </c>
      <c r="AU102" s="79">
        <f t="shared" si="11"/>
        <v>-0.47203978034667671</v>
      </c>
      <c r="AV102" s="79">
        <f t="shared" si="11"/>
        <v>1680.5143864727579</v>
      </c>
      <c r="AW102" s="90"/>
      <c r="AX102" s="82">
        <v>2021</v>
      </c>
      <c r="AY102" s="79">
        <f t="shared" ref="AY102:AY115" si="16">P102</f>
        <v>698.60875603649765</v>
      </c>
      <c r="AZ102" s="79">
        <f t="shared" si="12"/>
        <v>417.51733202696778</v>
      </c>
      <c r="BA102" s="79">
        <f t="shared" si="12"/>
        <v>-8.6284150463179685</v>
      </c>
      <c r="BB102" s="79">
        <f t="shared" si="12"/>
        <v>16.163725964550395</v>
      </c>
      <c r="BC102" s="79">
        <f t="shared" si="12"/>
        <v>1679.6881123019266</v>
      </c>
      <c r="BD102" s="81"/>
      <c r="BE102" s="82">
        <v>2021</v>
      </c>
      <c r="BF102" s="79">
        <f t="shared" ref="BF102:BF115" si="17">W102</f>
        <v>2098.1385021258611</v>
      </c>
      <c r="BG102" s="79">
        <f t="shared" si="13"/>
        <v>452.64790949784219</v>
      </c>
      <c r="BH102" s="79">
        <f t="shared" si="13"/>
        <v>159.1668663090677</v>
      </c>
      <c r="BI102" s="79">
        <f t="shared" si="13"/>
        <v>-1.2932547621967387</v>
      </c>
      <c r="BJ102" s="79">
        <f t="shared" si="13"/>
        <v>1543.2706757293199</v>
      </c>
      <c r="BK102" s="81"/>
      <c r="BL102" s="82">
        <v>2021</v>
      </c>
      <c r="BM102" s="101">
        <f t="shared" ref="BM102:BM115" si="18">AD102</f>
        <v>681.06260437588207</v>
      </c>
      <c r="BN102" s="101">
        <f t="shared" si="14"/>
        <v>914.62400964158587</v>
      </c>
      <c r="BO102" s="101">
        <f t="shared" si="14"/>
        <v>5560.4080807502032</v>
      </c>
      <c r="BP102" s="101">
        <f t="shared" si="14"/>
        <v>20.472161196281377</v>
      </c>
      <c r="BQ102" s="101">
        <f t="shared" si="14"/>
        <v>3706.7676508805016</v>
      </c>
      <c r="BR102" s="90"/>
    </row>
    <row r="103" spans="1:70" x14ac:dyDescent="0.25">
      <c r="A103" s="23">
        <v>2022</v>
      </c>
      <c r="B103" s="74">
        <v>3059.9667111162562</v>
      </c>
      <c r="C103" s="74">
        <v>1171.4780629281886</v>
      </c>
      <c r="D103" s="74">
        <v>-175.14250686788</v>
      </c>
      <c r="E103" s="74">
        <v>19.340188985675923</v>
      </c>
      <c r="F103" s="74">
        <v>4164.8070362769067</v>
      </c>
      <c r="G103" s="65"/>
      <c r="H103" s="23">
        <v>2022</v>
      </c>
      <c r="I103" s="63">
        <v>3059.9667111162562</v>
      </c>
      <c r="J103" s="63">
        <v>1171.4780629281886</v>
      </c>
      <c r="K103" s="63">
        <v>-175.14250686788</v>
      </c>
      <c r="L103" s="63">
        <v>19.340188985675923</v>
      </c>
      <c r="M103" s="63">
        <v>4164.8070362769067</v>
      </c>
      <c r="N103" s="73"/>
      <c r="O103" s="23">
        <v>2022</v>
      </c>
      <c r="P103" s="63">
        <v>393.01155944576021</v>
      </c>
      <c r="Q103" s="63">
        <v>508.48087040300015</v>
      </c>
      <c r="R103" s="63">
        <v>93.891136111516971</v>
      </c>
      <c r="S103" s="63">
        <v>56.825463083674549</v>
      </c>
      <c r="T103" s="63">
        <v>4041.3835348580615</v>
      </c>
      <c r="U103" s="65"/>
      <c r="V103" s="23">
        <v>2022</v>
      </c>
      <c r="W103" s="63">
        <v>3751.4326356383972</v>
      </c>
      <c r="X103" s="63">
        <v>2058.0044182888232</v>
      </c>
      <c r="Y103" s="63">
        <v>494.12097051530145</v>
      </c>
      <c r="Z103" s="63">
        <v>4.1414322661803453</v>
      </c>
      <c r="AA103" s="63">
        <v>3899.3884918924305</v>
      </c>
      <c r="AB103" s="65"/>
      <c r="AC103" s="23">
        <v>2022</v>
      </c>
      <c r="AD103" s="140">
        <v>3132.2891748060938</v>
      </c>
      <c r="AE103" s="140">
        <v>-298.7066257817205</v>
      </c>
      <c r="AF103" s="140">
        <v>6070.1880854871124</v>
      </c>
      <c r="AG103" s="140">
        <v>-25.810581968449696</v>
      </c>
      <c r="AH103" s="140">
        <v>8621.4252736080671</v>
      </c>
      <c r="AI103" s="65"/>
      <c r="AJ103" s="82">
        <v>2022</v>
      </c>
      <c r="AK103" s="91">
        <f t="shared" si="6"/>
        <v>3059.9667111162562</v>
      </c>
      <c r="AL103" s="91">
        <f t="shared" si="7"/>
        <v>1171.4780629281886</v>
      </c>
      <c r="AM103" s="91">
        <f t="shared" si="8"/>
        <v>-175.14250686788</v>
      </c>
      <c r="AN103" s="91">
        <f t="shared" si="9"/>
        <v>19.340188985675923</v>
      </c>
      <c r="AO103" s="91">
        <f t="shared" si="10"/>
        <v>4164.8070362769067</v>
      </c>
      <c r="AP103" s="81"/>
      <c r="AQ103" s="82">
        <v>2022</v>
      </c>
      <c r="AR103" s="79">
        <f t="shared" si="15"/>
        <v>3059.9667111162562</v>
      </c>
      <c r="AS103" s="79">
        <f t="shared" si="11"/>
        <v>1171.4780629281886</v>
      </c>
      <c r="AT103" s="79">
        <f t="shared" si="11"/>
        <v>-175.14250686788</v>
      </c>
      <c r="AU103" s="79">
        <f t="shared" si="11"/>
        <v>19.340188985675923</v>
      </c>
      <c r="AV103" s="79">
        <f t="shared" si="11"/>
        <v>4164.8070362769067</v>
      </c>
      <c r="AW103" s="90"/>
      <c r="AX103" s="82">
        <v>2022</v>
      </c>
      <c r="AY103" s="79">
        <f t="shared" si="16"/>
        <v>393.01155944576021</v>
      </c>
      <c r="AZ103" s="79">
        <f t="shared" si="12"/>
        <v>508.48087040300015</v>
      </c>
      <c r="BA103" s="79">
        <f t="shared" si="12"/>
        <v>93.891136111516971</v>
      </c>
      <c r="BB103" s="79">
        <f t="shared" si="12"/>
        <v>56.825463083674549</v>
      </c>
      <c r="BC103" s="79">
        <f t="shared" si="12"/>
        <v>4041.3835348580615</v>
      </c>
      <c r="BD103" s="81"/>
      <c r="BE103" s="82">
        <v>2022</v>
      </c>
      <c r="BF103" s="79">
        <f t="shared" si="17"/>
        <v>3751.4326356383972</v>
      </c>
      <c r="BG103" s="79">
        <f t="shared" si="13"/>
        <v>2058.0044182888232</v>
      </c>
      <c r="BH103" s="79">
        <f t="shared" si="13"/>
        <v>494.12097051530145</v>
      </c>
      <c r="BI103" s="79">
        <f t="shared" si="13"/>
        <v>4.1414322661803453</v>
      </c>
      <c r="BJ103" s="79">
        <f t="shared" si="13"/>
        <v>3899.3884918924305</v>
      </c>
      <c r="BK103" s="81"/>
      <c r="BL103" s="82">
        <v>2022</v>
      </c>
      <c r="BM103" s="101">
        <f t="shared" si="18"/>
        <v>3132.2891748060938</v>
      </c>
      <c r="BN103" s="101">
        <f t="shared" si="14"/>
        <v>-298.7066257817205</v>
      </c>
      <c r="BO103" s="101">
        <f t="shared" si="14"/>
        <v>6070.1880854871124</v>
      </c>
      <c r="BP103" s="101">
        <f t="shared" si="14"/>
        <v>-25.810581968449696</v>
      </c>
      <c r="BQ103" s="101">
        <f t="shared" si="14"/>
        <v>8621.4252736080671</v>
      </c>
      <c r="BR103" s="90"/>
    </row>
    <row r="104" spans="1:70" x14ac:dyDescent="0.25">
      <c r="A104" s="23">
        <v>2023</v>
      </c>
      <c r="B104" s="74">
        <v>-6270.0406889482401</v>
      </c>
      <c r="C104" s="74">
        <v>-4717.2297872179188</v>
      </c>
      <c r="D104" s="74">
        <v>-1742.1656526007573</v>
      </c>
      <c r="E104" s="74">
        <v>26.549306379383779</v>
      </c>
      <c r="F104" s="74">
        <v>-4540.1911992249079</v>
      </c>
      <c r="G104" s="65"/>
      <c r="H104" s="23">
        <v>2023</v>
      </c>
      <c r="I104" s="23">
        <v>-6270.0406889482401</v>
      </c>
      <c r="J104" s="23">
        <v>-4717.2297872179188</v>
      </c>
      <c r="K104" s="23">
        <v>-1742.1656526007573</v>
      </c>
      <c r="L104" s="23">
        <v>26.549306379383779</v>
      </c>
      <c r="M104" s="23">
        <v>-4540.1911992249079</v>
      </c>
      <c r="N104" s="61"/>
      <c r="O104" s="23">
        <v>2023</v>
      </c>
      <c r="P104" s="23">
        <v>-1622.5692223358201</v>
      </c>
      <c r="Q104" s="23">
        <v>-175.1357375474181</v>
      </c>
      <c r="R104" s="23">
        <v>-564.96923234156566</v>
      </c>
      <c r="S104" s="23">
        <v>-137.93979511332145</v>
      </c>
      <c r="T104" s="23">
        <v>-4889.8526598548051</v>
      </c>
      <c r="U104" s="65"/>
      <c r="V104" s="23">
        <v>2023</v>
      </c>
      <c r="W104" s="23">
        <v>-13411.936207644176</v>
      </c>
      <c r="X104" s="23">
        <v>-9221.2626923194621</v>
      </c>
      <c r="Y104" s="23">
        <v>-9469.0201807841659</v>
      </c>
      <c r="Z104" s="23">
        <v>-165.62740233198565</v>
      </c>
      <c r="AA104" s="23">
        <v>-5965.3563322026166</v>
      </c>
      <c r="AB104" s="65"/>
      <c r="AC104" s="23">
        <v>2023</v>
      </c>
      <c r="AD104" s="140">
        <v>-7076.1305962845217</v>
      </c>
      <c r="AE104" s="140">
        <v>-5688.7952726345975</v>
      </c>
      <c r="AF104" s="140">
        <v>3023.8011327792192</v>
      </c>
      <c r="AG104" s="140">
        <v>27.633658161845233</v>
      </c>
      <c r="AH104" s="140">
        <v>1096.5209079188644</v>
      </c>
      <c r="AI104" s="65"/>
      <c r="AJ104" s="82">
        <v>2023</v>
      </c>
      <c r="AK104" s="91">
        <f t="shared" ref="AK104:AK115" si="19">B104</f>
        <v>-6270.0406889482401</v>
      </c>
      <c r="AL104" s="91">
        <f t="shared" ref="AL104:AL115" si="20">C104</f>
        <v>-4717.2297872179188</v>
      </c>
      <c r="AM104" s="91">
        <f t="shared" ref="AM104:AM115" si="21">D104</f>
        <v>-1742.1656526007573</v>
      </c>
      <c r="AN104" s="91">
        <f t="shared" ref="AN104:AN115" si="22">E104</f>
        <v>26.549306379383779</v>
      </c>
      <c r="AO104" s="91">
        <f t="shared" ref="AO104:AO115" si="23">F104</f>
        <v>-4540.1911992249079</v>
      </c>
      <c r="AP104" s="81"/>
      <c r="AQ104" s="82">
        <v>2023</v>
      </c>
      <c r="AR104" s="79">
        <f t="shared" si="15"/>
        <v>-6270.0406889482401</v>
      </c>
      <c r="AS104" s="79">
        <f t="shared" si="11"/>
        <v>-4717.2297872179188</v>
      </c>
      <c r="AT104" s="79">
        <f t="shared" si="11"/>
        <v>-1742.1656526007573</v>
      </c>
      <c r="AU104" s="79">
        <f t="shared" si="11"/>
        <v>26.549306379383779</v>
      </c>
      <c r="AV104" s="79">
        <f t="shared" si="11"/>
        <v>-4540.1911992249079</v>
      </c>
      <c r="AW104" s="77"/>
      <c r="AX104" s="82">
        <v>2023</v>
      </c>
      <c r="AY104" s="79">
        <f t="shared" si="16"/>
        <v>-1622.5692223358201</v>
      </c>
      <c r="AZ104" s="79">
        <f t="shared" si="12"/>
        <v>-175.1357375474181</v>
      </c>
      <c r="BA104" s="79">
        <f t="shared" si="12"/>
        <v>-564.96923234156566</v>
      </c>
      <c r="BB104" s="79">
        <f t="shared" si="12"/>
        <v>-137.93979511332145</v>
      </c>
      <c r="BC104" s="79">
        <f t="shared" si="12"/>
        <v>-4889.8526598548051</v>
      </c>
      <c r="BD104" s="81"/>
      <c r="BE104" s="82">
        <v>2023</v>
      </c>
      <c r="BF104" s="79">
        <f t="shared" si="17"/>
        <v>-13411.936207644176</v>
      </c>
      <c r="BG104" s="79">
        <f t="shared" si="13"/>
        <v>-9221.2626923194621</v>
      </c>
      <c r="BH104" s="79">
        <f t="shared" si="13"/>
        <v>-9469.0201807841659</v>
      </c>
      <c r="BI104" s="79">
        <f t="shared" si="13"/>
        <v>-165.62740233198565</v>
      </c>
      <c r="BJ104" s="79">
        <f t="shared" si="13"/>
        <v>-5965.3563322026166</v>
      </c>
      <c r="BK104" s="81"/>
      <c r="BL104" s="82">
        <v>2023</v>
      </c>
      <c r="BM104" s="101">
        <f t="shared" si="18"/>
        <v>-7076.1305962845217</v>
      </c>
      <c r="BN104" s="101">
        <f t="shared" si="14"/>
        <v>-5688.7952726345975</v>
      </c>
      <c r="BO104" s="101">
        <f t="shared" si="14"/>
        <v>3023.8011327792192</v>
      </c>
      <c r="BP104" s="101">
        <f t="shared" si="14"/>
        <v>27.633658161845233</v>
      </c>
      <c r="BQ104" s="101">
        <f t="shared" si="14"/>
        <v>1096.5209079188644</v>
      </c>
      <c r="BR104" s="77"/>
    </row>
    <row r="105" spans="1:70" x14ac:dyDescent="0.25">
      <c r="A105" s="23">
        <v>2024</v>
      </c>
      <c r="B105" s="75">
        <v>-3451.3786576890852</v>
      </c>
      <c r="C105" s="75">
        <v>-2840.200935580302</v>
      </c>
      <c r="D105" s="75">
        <v>-1051.2517308907481</v>
      </c>
      <c r="E105" s="75">
        <v>-13.207241023723327</v>
      </c>
      <c r="F105" s="75">
        <v>-9426.0812901152531</v>
      </c>
      <c r="G105" s="65"/>
      <c r="H105" s="23">
        <v>2024</v>
      </c>
      <c r="I105" s="23">
        <v>-6986.1291400936898</v>
      </c>
      <c r="J105" s="23">
        <v>-4832.7861274743918</v>
      </c>
      <c r="K105" s="23">
        <v>-1754.5794944704285</v>
      </c>
      <c r="L105" s="23">
        <v>-11.969520006416133</v>
      </c>
      <c r="M105" s="23">
        <v>-9955.6095397329773</v>
      </c>
      <c r="N105" s="73"/>
      <c r="O105" s="23">
        <v>2024</v>
      </c>
      <c r="P105" s="23">
        <v>9284.1449197065085</v>
      </c>
      <c r="Q105" s="23">
        <v>2948.1206170434598</v>
      </c>
      <c r="R105" s="23">
        <v>-274.83697035208934</v>
      </c>
      <c r="S105" s="23">
        <v>-49.746489186029066</v>
      </c>
      <c r="T105" s="23">
        <v>-12648.354508444434</v>
      </c>
      <c r="U105" s="65"/>
      <c r="V105" s="23">
        <v>2024</v>
      </c>
      <c r="W105" s="23">
        <v>-18423.666971923085</v>
      </c>
      <c r="X105" s="23">
        <v>-14013.512034096988</v>
      </c>
      <c r="Y105" s="23">
        <v>-5406.6996546976297</v>
      </c>
      <c r="Z105" s="23">
        <v>-195.33814527450886</v>
      </c>
      <c r="AA105" s="23">
        <v>-12133.872113438498</v>
      </c>
      <c r="AB105" s="65"/>
      <c r="AC105" s="23">
        <v>2024</v>
      </c>
      <c r="AD105" s="141">
        <v>194.347576639615</v>
      </c>
      <c r="AE105" s="141">
        <v>-3726.6707786058541</v>
      </c>
      <c r="AF105" s="141">
        <v>3376.7981841458823</v>
      </c>
      <c r="AG105" s="141">
        <v>-2.746770401368849</v>
      </c>
      <c r="AH105" s="141">
        <v>96.533290231134742</v>
      </c>
      <c r="AI105" s="65"/>
      <c r="AJ105" s="82">
        <v>2024</v>
      </c>
      <c r="AK105" s="91">
        <f t="shared" si="19"/>
        <v>-3451.3786576890852</v>
      </c>
      <c r="AL105" s="91">
        <f t="shared" si="20"/>
        <v>-2840.200935580302</v>
      </c>
      <c r="AM105" s="91">
        <f t="shared" si="21"/>
        <v>-1051.2517308907481</v>
      </c>
      <c r="AN105" s="91">
        <f t="shared" si="22"/>
        <v>-13.207241023723327</v>
      </c>
      <c r="AO105" s="91">
        <f t="shared" si="23"/>
        <v>-9426.0812901152531</v>
      </c>
      <c r="AP105" s="81"/>
      <c r="AQ105" s="82">
        <v>2024</v>
      </c>
      <c r="AR105" s="79">
        <f t="shared" si="15"/>
        <v>-6986.1291400936898</v>
      </c>
      <c r="AS105" s="79">
        <f t="shared" si="11"/>
        <v>-4832.7861274743918</v>
      </c>
      <c r="AT105" s="79">
        <f t="shared" si="11"/>
        <v>-1754.5794944704285</v>
      </c>
      <c r="AU105" s="79">
        <f t="shared" si="11"/>
        <v>-11.969520006416133</v>
      </c>
      <c r="AV105" s="79">
        <f t="shared" si="11"/>
        <v>-9955.6095397329773</v>
      </c>
      <c r="AW105" s="90"/>
      <c r="AX105" s="82">
        <v>2024</v>
      </c>
      <c r="AY105" s="79">
        <f t="shared" si="16"/>
        <v>9284.1449197065085</v>
      </c>
      <c r="AZ105" s="79">
        <f t="shared" si="12"/>
        <v>2948.1206170434598</v>
      </c>
      <c r="BA105" s="79">
        <f t="shared" si="12"/>
        <v>-274.83697035208934</v>
      </c>
      <c r="BB105" s="79">
        <f t="shared" si="12"/>
        <v>-49.746489186029066</v>
      </c>
      <c r="BC105" s="79">
        <f t="shared" si="12"/>
        <v>-12648.354508444434</v>
      </c>
      <c r="BD105" s="81"/>
      <c r="BE105" s="82">
        <v>2024</v>
      </c>
      <c r="BF105" s="79">
        <f t="shared" si="17"/>
        <v>-18423.666971923085</v>
      </c>
      <c r="BG105" s="79">
        <f t="shared" si="13"/>
        <v>-14013.512034096988</v>
      </c>
      <c r="BH105" s="79">
        <f t="shared" si="13"/>
        <v>-5406.6996546976297</v>
      </c>
      <c r="BI105" s="79">
        <f t="shared" si="13"/>
        <v>-195.33814527450886</v>
      </c>
      <c r="BJ105" s="79">
        <f t="shared" si="13"/>
        <v>-12133.872113438498</v>
      </c>
      <c r="BK105" s="81"/>
      <c r="BL105" s="82">
        <v>2024</v>
      </c>
      <c r="BM105" s="101">
        <f t="shared" si="18"/>
        <v>194.347576639615</v>
      </c>
      <c r="BN105" s="101">
        <f t="shared" si="14"/>
        <v>-3726.6707786058541</v>
      </c>
      <c r="BO105" s="101">
        <f t="shared" si="14"/>
        <v>3376.7981841458823</v>
      </c>
      <c r="BP105" s="101">
        <f t="shared" si="14"/>
        <v>-2.746770401368849</v>
      </c>
      <c r="BQ105" s="101">
        <f t="shared" si="14"/>
        <v>96.533290231134742</v>
      </c>
      <c r="BR105" s="90"/>
    </row>
    <row r="106" spans="1:70" x14ac:dyDescent="0.25">
      <c r="A106" s="23">
        <v>2025</v>
      </c>
      <c r="B106" s="74">
        <v>135.7112278083805</v>
      </c>
      <c r="C106" s="74">
        <v>-1679.1118380734697</v>
      </c>
      <c r="D106" s="74">
        <v>-1103.3163843565853</v>
      </c>
      <c r="E106" s="74">
        <v>1.8513997910340549</v>
      </c>
      <c r="F106" s="74">
        <v>-3814.2898617379833</v>
      </c>
      <c r="G106" s="65"/>
      <c r="H106" s="23">
        <v>2025</v>
      </c>
      <c r="I106" s="23">
        <v>3451.7727495520376</v>
      </c>
      <c r="J106" s="23">
        <v>1044.6516897799447</v>
      </c>
      <c r="K106" s="23">
        <v>-554.21785786299733</v>
      </c>
      <c r="L106" s="23">
        <v>7.2470058010148932</v>
      </c>
      <c r="M106" s="23">
        <v>-4039.1826464959304</v>
      </c>
      <c r="N106" s="73"/>
      <c r="O106" s="23">
        <v>2025</v>
      </c>
      <c r="P106" s="23">
        <v>11172.749007305014</v>
      </c>
      <c r="Q106" s="23">
        <v>5064.4914178414037</v>
      </c>
      <c r="R106" s="23">
        <v>162.08172916151671</v>
      </c>
      <c r="S106" s="23">
        <v>0.36929423107358161</v>
      </c>
      <c r="T106" s="23">
        <v>-7183.3205614708713</v>
      </c>
      <c r="U106" s="65"/>
      <c r="V106" s="23">
        <v>2025</v>
      </c>
      <c r="W106" s="23">
        <v>-7022.7617622448597</v>
      </c>
      <c r="X106" s="23">
        <v>-180.3544538167771</v>
      </c>
      <c r="Y106" s="23">
        <v>-4186.1667634724436</v>
      </c>
      <c r="Z106" s="23">
        <v>-230.22250783811614</v>
      </c>
      <c r="AA106" s="23">
        <v>-6651.1282268869109</v>
      </c>
      <c r="AB106" s="65"/>
      <c r="AC106" s="23">
        <v>2025</v>
      </c>
      <c r="AD106" s="140">
        <v>7210.8543278817087</v>
      </c>
      <c r="AE106" s="140">
        <v>337.43349198042415</v>
      </c>
      <c r="AF106" s="140">
        <v>2030.8943100580072</v>
      </c>
      <c r="AG106" s="140">
        <v>-63.995297483452305</v>
      </c>
      <c r="AH106" s="140">
        <v>2996.8910890589468</v>
      </c>
      <c r="AI106" s="65"/>
      <c r="AJ106" s="82">
        <v>2025</v>
      </c>
      <c r="AK106" s="91">
        <f t="shared" si="19"/>
        <v>135.7112278083805</v>
      </c>
      <c r="AL106" s="91">
        <f t="shared" si="20"/>
        <v>-1679.1118380734697</v>
      </c>
      <c r="AM106" s="91">
        <f t="shared" si="21"/>
        <v>-1103.3163843565853</v>
      </c>
      <c r="AN106" s="91">
        <f t="shared" si="22"/>
        <v>1.8513997910340549</v>
      </c>
      <c r="AO106" s="91">
        <f t="shared" si="23"/>
        <v>-3814.2898617379833</v>
      </c>
      <c r="AP106" s="81"/>
      <c r="AQ106" s="82">
        <v>2025</v>
      </c>
      <c r="AR106" s="79">
        <f t="shared" si="15"/>
        <v>3451.7727495520376</v>
      </c>
      <c r="AS106" s="79">
        <f t="shared" si="11"/>
        <v>1044.6516897799447</v>
      </c>
      <c r="AT106" s="79">
        <f t="shared" si="11"/>
        <v>-554.21785786299733</v>
      </c>
      <c r="AU106" s="79">
        <f t="shared" si="11"/>
        <v>7.2470058010148932</v>
      </c>
      <c r="AV106" s="79">
        <f t="shared" si="11"/>
        <v>-4039.1826464959304</v>
      </c>
      <c r="AW106" s="90"/>
      <c r="AX106" s="82">
        <v>2025</v>
      </c>
      <c r="AY106" s="79">
        <f t="shared" si="16"/>
        <v>11172.749007305014</v>
      </c>
      <c r="AZ106" s="79">
        <f t="shared" si="12"/>
        <v>5064.4914178414037</v>
      </c>
      <c r="BA106" s="79">
        <f t="shared" si="12"/>
        <v>162.08172916151671</v>
      </c>
      <c r="BB106" s="79">
        <f t="shared" si="12"/>
        <v>0.36929423107358161</v>
      </c>
      <c r="BC106" s="79">
        <f t="shared" si="12"/>
        <v>-7183.3205614708713</v>
      </c>
      <c r="BD106" s="81"/>
      <c r="BE106" s="82">
        <v>2025</v>
      </c>
      <c r="BF106" s="79">
        <f t="shared" si="17"/>
        <v>-7022.7617622448597</v>
      </c>
      <c r="BG106" s="79">
        <f t="shared" si="13"/>
        <v>-180.3544538167771</v>
      </c>
      <c r="BH106" s="79">
        <f t="shared" si="13"/>
        <v>-4186.1667634724436</v>
      </c>
      <c r="BI106" s="79">
        <f t="shared" si="13"/>
        <v>-230.22250783811614</v>
      </c>
      <c r="BJ106" s="79">
        <f t="shared" si="13"/>
        <v>-6651.1282268869109</v>
      </c>
      <c r="BK106" s="81"/>
      <c r="BL106" s="82">
        <v>2025</v>
      </c>
      <c r="BM106" s="101">
        <f t="shared" si="18"/>
        <v>7210.8543278817087</v>
      </c>
      <c r="BN106" s="101">
        <f t="shared" si="14"/>
        <v>337.43349198042415</v>
      </c>
      <c r="BO106" s="101">
        <f t="shared" si="14"/>
        <v>2030.8943100580072</v>
      </c>
      <c r="BP106" s="101">
        <f t="shared" si="14"/>
        <v>-63.995297483452305</v>
      </c>
      <c r="BQ106" s="101">
        <f t="shared" si="14"/>
        <v>2996.8910890589468</v>
      </c>
      <c r="BR106" s="90"/>
    </row>
    <row r="107" spans="1:70" x14ac:dyDescent="0.25">
      <c r="A107" s="23">
        <v>2026</v>
      </c>
      <c r="B107" s="75">
        <v>-563.34631168143824</v>
      </c>
      <c r="C107" s="75">
        <v>-457.40003002481535</v>
      </c>
      <c r="D107" s="75">
        <v>-1550.4185216989135</v>
      </c>
      <c r="E107" s="75">
        <v>13.292486975427892</v>
      </c>
      <c r="F107" s="75">
        <v>-2507.0042705688393</v>
      </c>
      <c r="G107" s="65"/>
      <c r="H107" s="23">
        <v>2026</v>
      </c>
      <c r="I107" s="23">
        <v>-370.12749383226037</v>
      </c>
      <c r="J107" s="23">
        <v>-768.16067144530825</v>
      </c>
      <c r="K107" s="23">
        <v>-1571.4393078654466</v>
      </c>
      <c r="L107" s="23">
        <v>-2.29494895474636</v>
      </c>
      <c r="M107" s="23">
        <v>-2982.1620080695138</v>
      </c>
      <c r="N107" s="73"/>
      <c r="O107" s="23">
        <v>2026</v>
      </c>
      <c r="P107" s="23">
        <v>10099.985958295176</v>
      </c>
      <c r="Q107" s="23">
        <v>2792.2393022442702</v>
      </c>
      <c r="R107" s="23">
        <v>-79.730311098679522</v>
      </c>
      <c r="S107" s="23">
        <v>19.341428972744325</v>
      </c>
      <c r="T107" s="23">
        <v>-5641.2448066517827</v>
      </c>
      <c r="U107" s="65"/>
      <c r="V107" s="23">
        <v>2026</v>
      </c>
      <c r="W107" s="23">
        <v>-2214.4076497135684</v>
      </c>
      <c r="X107" s="23">
        <v>-876.17399463639595</v>
      </c>
      <c r="Y107" s="23">
        <v>-10252.799027223169</v>
      </c>
      <c r="Z107" s="23">
        <v>-7132.6416239815298</v>
      </c>
      <c r="AA107" s="23">
        <v>-2277.9131671995856</v>
      </c>
      <c r="AB107" s="65"/>
      <c r="AC107" s="23">
        <v>2026</v>
      </c>
      <c r="AD107" s="141">
        <v>4215.4528269418515</v>
      </c>
      <c r="AE107" s="141">
        <v>1660.6455301472452</v>
      </c>
      <c r="AF107" s="141">
        <v>8083.3757564413536</v>
      </c>
      <c r="AG107" s="141">
        <v>-33.934492725522432</v>
      </c>
      <c r="AH107" s="141">
        <v>6460.0491647967719</v>
      </c>
      <c r="AI107" s="65"/>
      <c r="AJ107" s="82">
        <v>2026</v>
      </c>
      <c r="AK107" s="91">
        <f t="shared" si="19"/>
        <v>-563.34631168143824</v>
      </c>
      <c r="AL107" s="91">
        <f t="shared" si="20"/>
        <v>-457.40003002481535</v>
      </c>
      <c r="AM107" s="91">
        <f t="shared" si="21"/>
        <v>-1550.4185216989135</v>
      </c>
      <c r="AN107" s="91">
        <f t="shared" si="22"/>
        <v>13.292486975427892</v>
      </c>
      <c r="AO107" s="91">
        <f t="shared" si="23"/>
        <v>-2507.0042705688393</v>
      </c>
      <c r="AP107" s="81"/>
      <c r="AQ107" s="82">
        <v>2026</v>
      </c>
      <c r="AR107" s="79">
        <f t="shared" si="15"/>
        <v>-370.12749383226037</v>
      </c>
      <c r="AS107" s="79">
        <f t="shared" si="11"/>
        <v>-768.16067144530825</v>
      </c>
      <c r="AT107" s="79">
        <f t="shared" si="11"/>
        <v>-1571.4393078654466</v>
      </c>
      <c r="AU107" s="79">
        <f t="shared" si="11"/>
        <v>-2.29494895474636</v>
      </c>
      <c r="AV107" s="79">
        <f t="shared" si="11"/>
        <v>-2982.1620080695138</v>
      </c>
      <c r="AW107" s="90"/>
      <c r="AX107" s="82">
        <v>2026</v>
      </c>
      <c r="AY107" s="79">
        <f t="shared" si="16"/>
        <v>10099.985958295176</v>
      </c>
      <c r="AZ107" s="79">
        <f t="shared" si="12"/>
        <v>2792.2393022442702</v>
      </c>
      <c r="BA107" s="79">
        <f t="shared" si="12"/>
        <v>-79.730311098679522</v>
      </c>
      <c r="BB107" s="79">
        <f t="shared" si="12"/>
        <v>19.341428972744325</v>
      </c>
      <c r="BC107" s="79">
        <f t="shared" si="12"/>
        <v>-5641.2448066517827</v>
      </c>
      <c r="BD107" s="81"/>
      <c r="BE107" s="82">
        <v>2026</v>
      </c>
      <c r="BF107" s="79">
        <f t="shared" si="17"/>
        <v>-2214.4076497135684</v>
      </c>
      <c r="BG107" s="79">
        <f t="shared" si="13"/>
        <v>-876.17399463639595</v>
      </c>
      <c r="BH107" s="79">
        <f t="shared" si="13"/>
        <v>-10252.799027223169</v>
      </c>
      <c r="BI107" s="79">
        <f t="shared" si="13"/>
        <v>-7132.6416239815298</v>
      </c>
      <c r="BJ107" s="79">
        <f t="shared" si="13"/>
        <v>-2277.9131671995856</v>
      </c>
      <c r="BK107" s="81"/>
      <c r="BL107" s="82">
        <v>2026</v>
      </c>
      <c r="BM107" s="101">
        <f t="shared" si="18"/>
        <v>4215.4528269418515</v>
      </c>
      <c r="BN107" s="101">
        <f t="shared" si="14"/>
        <v>1660.6455301472452</v>
      </c>
      <c r="BO107" s="101">
        <f t="shared" si="14"/>
        <v>8083.3757564413536</v>
      </c>
      <c r="BP107" s="101">
        <f t="shared" si="14"/>
        <v>-33.934492725522432</v>
      </c>
      <c r="BQ107" s="101">
        <f t="shared" si="14"/>
        <v>6460.0491647967719</v>
      </c>
      <c r="BR107" s="90"/>
    </row>
    <row r="108" spans="1:70" x14ac:dyDescent="0.25">
      <c r="A108" s="23">
        <v>2027</v>
      </c>
      <c r="B108" s="74">
        <v>848.67387209506705</v>
      </c>
      <c r="C108" s="74">
        <v>1084.6371277151629</v>
      </c>
      <c r="D108" s="74">
        <v>-169.52130292993388</v>
      </c>
      <c r="E108" s="74">
        <v>-0.44844767838367261</v>
      </c>
      <c r="F108" s="74">
        <v>-3603.761577436293</v>
      </c>
      <c r="G108" s="65"/>
      <c r="H108" s="23">
        <v>2027</v>
      </c>
      <c r="I108" s="23">
        <v>3983.1664773735683</v>
      </c>
      <c r="J108" s="23">
        <v>1945.355303082848</v>
      </c>
      <c r="K108" s="23">
        <v>-153.85221236679718</v>
      </c>
      <c r="L108" s="23">
        <v>3.9738648587663192</v>
      </c>
      <c r="M108" s="23">
        <v>-3873.6128295526723</v>
      </c>
      <c r="N108" s="73"/>
      <c r="O108" s="23">
        <v>2027</v>
      </c>
      <c r="P108" s="23">
        <v>11717.992004613276</v>
      </c>
      <c r="Q108" s="23">
        <v>4060.5857589176157</v>
      </c>
      <c r="R108" s="23">
        <v>107.89255956604575</v>
      </c>
      <c r="S108" s="23">
        <v>53.66861026618426</v>
      </c>
      <c r="T108" s="23">
        <v>-6833.6806956161745</v>
      </c>
      <c r="U108" s="65"/>
      <c r="V108" s="23">
        <v>2027</v>
      </c>
      <c r="W108" s="23">
        <v>-665.81909073609859</v>
      </c>
      <c r="X108" s="23">
        <v>-4829.594497675309</v>
      </c>
      <c r="Y108" s="23">
        <v>-6307.845934042256</v>
      </c>
      <c r="Z108" s="23">
        <v>-3.4408427297530579</v>
      </c>
      <c r="AA108" s="23">
        <v>-5223.0159467847552</v>
      </c>
      <c r="AB108" s="65"/>
      <c r="AC108" s="23">
        <v>2027</v>
      </c>
      <c r="AD108" s="140">
        <v>5411.1400409480557</v>
      </c>
      <c r="AE108" s="140">
        <v>2830.5580571428873</v>
      </c>
      <c r="AF108" s="140">
        <v>5277.9439956106653</v>
      </c>
      <c r="AG108" s="140">
        <v>-24.613839775665838</v>
      </c>
      <c r="AH108" s="140">
        <v>3406.2259241613792</v>
      </c>
      <c r="AI108" s="65"/>
      <c r="AJ108" s="82">
        <v>2027</v>
      </c>
      <c r="AK108" s="91">
        <f t="shared" si="19"/>
        <v>848.67387209506705</v>
      </c>
      <c r="AL108" s="91">
        <f t="shared" si="20"/>
        <v>1084.6371277151629</v>
      </c>
      <c r="AM108" s="91">
        <f t="shared" si="21"/>
        <v>-169.52130292993388</v>
      </c>
      <c r="AN108" s="91">
        <f t="shared" si="22"/>
        <v>-0.44844767838367261</v>
      </c>
      <c r="AO108" s="91">
        <f t="shared" si="23"/>
        <v>-3603.761577436293</v>
      </c>
      <c r="AP108" s="81"/>
      <c r="AQ108" s="82">
        <v>2027</v>
      </c>
      <c r="AR108" s="79">
        <f t="shared" si="15"/>
        <v>3983.1664773735683</v>
      </c>
      <c r="AS108" s="79">
        <f t="shared" si="11"/>
        <v>1945.355303082848</v>
      </c>
      <c r="AT108" s="79">
        <f t="shared" si="11"/>
        <v>-153.85221236679718</v>
      </c>
      <c r="AU108" s="79">
        <f t="shared" si="11"/>
        <v>3.9738648587663192</v>
      </c>
      <c r="AV108" s="79">
        <f t="shared" si="11"/>
        <v>-3873.6128295526723</v>
      </c>
      <c r="AW108" s="90"/>
      <c r="AX108" s="82">
        <v>2027</v>
      </c>
      <c r="AY108" s="79">
        <f t="shared" si="16"/>
        <v>11717.992004613276</v>
      </c>
      <c r="AZ108" s="79">
        <f t="shared" si="12"/>
        <v>4060.5857589176157</v>
      </c>
      <c r="BA108" s="79">
        <f t="shared" si="12"/>
        <v>107.89255956604575</v>
      </c>
      <c r="BB108" s="79">
        <f t="shared" si="12"/>
        <v>53.66861026618426</v>
      </c>
      <c r="BC108" s="79">
        <f t="shared" si="12"/>
        <v>-6833.6806956161745</v>
      </c>
      <c r="BD108" s="81"/>
      <c r="BE108" s="82">
        <v>2027</v>
      </c>
      <c r="BF108" s="79">
        <f t="shared" si="17"/>
        <v>-665.81909073609859</v>
      </c>
      <c r="BG108" s="79">
        <f t="shared" si="13"/>
        <v>-4829.594497675309</v>
      </c>
      <c r="BH108" s="79">
        <f t="shared" si="13"/>
        <v>-6307.845934042256</v>
      </c>
      <c r="BI108" s="79">
        <f t="shared" si="13"/>
        <v>-3.4408427297530579</v>
      </c>
      <c r="BJ108" s="79">
        <f t="shared" si="13"/>
        <v>-5223.0159467847552</v>
      </c>
      <c r="BK108" s="81"/>
      <c r="BL108" s="82">
        <v>2027</v>
      </c>
      <c r="BM108" s="101">
        <f t="shared" si="18"/>
        <v>5411.1400409480557</v>
      </c>
      <c r="BN108" s="101">
        <f t="shared" si="14"/>
        <v>2830.5580571428873</v>
      </c>
      <c r="BO108" s="101">
        <f t="shared" si="14"/>
        <v>5277.9439956106653</v>
      </c>
      <c r="BP108" s="101">
        <f t="shared" si="14"/>
        <v>-24.613839775665838</v>
      </c>
      <c r="BQ108" s="101">
        <f t="shared" si="14"/>
        <v>3406.2259241613792</v>
      </c>
      <c r="BR108" s="90"/>
    </row>
    <row r="109" spans="1:70" x14ac:dyDescent="0.25">
      <c r="A109" s="23">
        <v>2028</v>
      </c>
      <c r="B109" s="75">
        <v>9399.6675665928051</v>
      </c>
      <c r="C109" s="75">
        <v>4458.5138666601852</v>
      </c>
      <c r="D109" s="75">
        <v>-16.405951887754782</v>
      </c>
      <c r="E109" s="75">
        <v>3.4890616722695995</v>
      </c>
      <c r="F109" s="75">
        <v>-3405.1675746496185</v>
      </c>
      <c r="G109" s="65"/>
      <c r="H109" s="23">
        <v>2028</v>
      </c>
      <c r="I109" s="23">
        <v>12623.362524142722</v>
      </c>
      <c r="J109" s="23">
        <v>5870.3256351316813</v>
      </c>
      <c r="K109" s="23">
        <v>88.032693999699404</v>
      </c>
      <c r="L109" s="23">
        <v>0.17567903988674516</v>
      </c>
      <c r="M109" s="23">
        <v>-4014.4370253297384</v>
      </c>
      <c r="N109" s="73"/>
      <c r="O109" s="23">
        <v>2028</v>
      </c>
      <c r="P109" s="23">
        <v>15515.421190230409</v>
      </c>
      <c r="Q109" s="23">
        <v>5218.6476718165213</v>
      </c>
      <c r="R109" s="23">
        <v>409.55467316653267</v>
      </c>
      <c r="S109" s="23">
        <v>65.155712477455381</v>
      </c>
      <c r="T109" s="23">
        <v>-6408.0669902696391</v>
      </c>
      <c r="U109" s="65"/>
      <c r="V109" s="23">
        <v>2028</v>
      </c>
      <c r="W109" s="23">
        <v>16622.35290042311</v>
      </c>
      <c r="X109" s="23">
        <v>5462.329882565653</v>
      </c>
      <c r="Y109" s="23">
        <v>-2858.4500563436304</v>
      </c>
      <c r="Z109" s="23">
        <v>14491.773356095247</v>
      </c>
      <c r="AA109" s="23">
        <v>9979.4380039056996</v>
      </c>
      <c r="AB109" s="65"/>
      <c r="AC109" s="23">
        <v>2028</v>
      </c>
      <c r="AD109" s="141">
        <v>14681.130966681987</v>
      </c>
      <c r="AE109" s="141">
        <v>3578.6468690538313</v>
      </c>
      <c r="AF109" s="141">
        <v>5448.8915681291837</v>
      </c>
      <c r="AG109" s="141">
        <v>-25.916586354425817</v>
      </c>
      <c r="AH109" s="141">
        <v>4747.9405914793606</v>
      </c>
      <c r="AI109" s="65"/>
      <c r="AJ109" s="82">
        <v>2028</v>
      </c>
      <c r="AK109" s="91">
        <f t="shared" si="19"/>
        <v>9399.6675665928051</v>
      </c>
      <c r="AL109" s="91">
        <f t="shared" si="20"/>
        <v>4458.5138666601852</v>
      </c>
      <c r="AM109" s="91">
        <f t="shared" si="21"/>
        <v>-16.405951887754782</v>
      </c>
      <c r="AN109" s="91">
        <f t="shared" si="22"/>
        <v>3.4890616722695995</v>
      </c>
      <c r="AO109" s="91">
        <f t="shared" si="23"/>
        <v>-3405.1675746496185</v>
      </c>
      <c r="AP109" s="81"/>
      <c r="AQ109" s="82">
        <v>2028</v>
      </c>
      <c r="AR109" s="79">
        <f t="shared" si="15"/>
        <v>12623.362524142722</v>
      </c>
      <c r="AS109" s="79">
        <f t="shared" si="11"/>
        <v>5870.3256351316813</v>
      </c>
      <c r="AT109" s="79">
        <f t="shared" si="11"/>
        <v>88.032693999699404</v>
      </c>
      <c r="AU109" s="79">
        <f t="shared" si="11"/>
        <v>0.17567903988674516</v>
      </c>
      <c r="AV109" s="79">
        <f t="shared" si="11"/>
        <v>-4014.4370253297384</v>
      </c>
      <c r="AW109" s="90"/>
      <c r="AX109" s="82">
        <v>2028</v>
      </c>
      <c r="AY109" s="79">
        <f t="shared" si="16"/>
        <v>15515.421190230409</v>
      </c>
      <c r="AZ109" s="79">
        <f t="shared" si="12"/>
        <v>5218.6476718165213</v>
      </c>
      <c r="BA109" s="79">
        <f t="shared" si="12"/>
        <v>409.55467316653267</v>
      </c>
      <c r="BB109" s="79">
        <f t="shared" si="12"/>
        <v>65.155712477455381</v>
      </c>
      <c r="BC109" s="79">
        <f t="shared" si="12"/>
        <v>-6408.0669902696391</v>
      </c>
      <c r="BD109" s="81"/>
      <c r="BE109" s="82">
        <v>2028</v>
      </c>
      <c r="BF109" s="79">
        <f t="shared" si="17"/>
        <v>16622.35290042311</v>
      </c>
      <c r="BG109" s="79">
        <f t="shared" si="13"/>
        <v>5462.329882565653</v>
      </c>
      <c r="BH109" s="79">
        <f t="shared" si="13"/>
        <v>-2858.4500563436304</v>
      </c>
      <c r="BI109" s="79">
        <f t="shared" si="13"/>
        <v>14491.773356095247</v>
      </c>
      <c r="BJ109" s="79">
        <f t="shared" si="13"/>
        <v>9979.4380039056996</v>
      </c>
      <c r="BK109" s="81"/>
      <c r="BL109" s="82">
        <v>2028</v>
      </c>
      <c r="BM109" s="101">
        <f t="shared" si="18"/>
        <v>14681.130966681987</v>
      </c>
      <c r="BN109" s="101">
        <f>AE109</f>
        <v>3578.6468690538313</v>
      </c>
      <c r="BO109" s="101">
        <f t="shared" si="14"/>
        <v>5448.8915681291837</v>
      </c>
      <c r="BP109" s="101">
        <f t="shared" si="14"/>
        <v>-25.916586354425817</v>
      </c>
      <c r="BQ109" s="101">
        <f t="shared" si="14"/>
        <v>4747.9405914793606</v>
      </c>
      <c r="BR109" s="90"/>
    </row>
    <row r="110" spans="1:70" x14ac:dyDescent="0.25">
      <c r="A110" s="23">
        <v>2029</v>
      </c>
      <c r="B110" s="74">
        <v>10083.531808614265</v>
      </c>
      <c r="C110" s="74">
        <v>4849.266319071874</v>
      </c>
      <c r="D110" s="74">
        <v>-152.83300668250013</v>
      </c>
      <c r="E110" s="74">
        <v>4.2897283432102995</v>
      </c>
      <c r="F110" s="74">
        <v>-1414.520600327698</v>
      </c>
      <c r="G110" s="65"/>
      <c r="H110" s="23">
        <v>2029</v>
      </c>
      <c r="I110" s="23">
        <v>15028.129321313696</v>
      </c>
      <c r="J110" s="23">
        <v>4772.4050917385612</v>
      </c>
      <c r="K110" s="23">
        <v>303.74011127310951</v>
      </c>
      <c r="L110" s="23">
        <v>4.3260641592933098</v>
      </c>
      <c r="M110" s="23">
        <v>-2513.0807585870498</v>
      </c>
      <c r="N110" s="73"/>
      <c r="O110" s="23">
        <v>2029</v>
      </c>
      <c r="P110" s="23">
        <v>13136.110892827623</v>
      </c>
      <c r="Q110" s="23">
        <v>6265.2893302745651</v>
      </c>
      <c r="R110" s="23">
        <v>188.37065620927206</v>
      </c>
      <c r="S110" s="23">
        <v>387.14765041397914</v>
      </c>
      <c r="T110" s="23">
        <v>-5173.7543742408161</v>
      </c>
      <c r="U110" s="65"/>
      <c r="V110" s="23">
        <v>2029</v>
      </c>
      <c r="W110" s="23">
        <v>18610.516880451702</v>
      </c>
      <c r="X110" s="23">
        <v>4453.577882059617</v>
      </c>
      <c r="Y110" s="23">
        <v>-6457.7216456356691</v>
      </c>
      <c r="Z110" s="23">
        <v>3339.9606842865032</v>
      </c>
      <c r="AA110" s="23">
        <v>11395.334661250352</v>
      </c>
      <c r="AB110" s="65"/>
      <c r="AC110" s="23">
        <v>2029</v>
      </c>
      <c r="AD110" s="140">
        <v>22729.277763853082</v>
      </c>
      <c r="AE110" s="140">
        <v>4060.3996840221807</v>
      </c>
      <c r="AF110" s="140">
        <v>4129.9369367365434</v>
      </c>
      <c r="AG110" s="140">
        <v>-16.708782227542542</v>
      </c>
      <c r="AH110" s="140">
        <v>5665.5885931536905</v>
      </c>
      <c r="AI110" s="65"/>
      <c r="AJ110" s="82">
        <v>2029</v>
      </c>
      <c r="AK110" s="91">
        <f t="shared" si="19"/>
        <v>10083.531808614265</v>
      </c>
      <c r="AL110" s="91">
        <f t="shared" si="20"/>
        <v>4849.266319071874</v>
      </c>
      <c r="AM110" s="91">
        <f t="shared" si="21"/>
        <v>-152.83300668250013</v>
      </c>
      <c r="AN110" s="91">
        <f t="shared" si="22"/>
        <v>4.2897283432102995</v>
      </c>
      <c r="AO110" s="91">
        <f t="shared" si="23"/>
        <v>-1414.520600327698</v>
      </c>
      <c r="AP110" s="81"/>
      <c r="AQ110" s="82">
        <v>2029</v>
      </c>
      <c r="AR110" s="79">
        <f t="shared" si="15"/>
        <v>15028.129321313696</v>
      </c>
      <c r="AS110" s="79">
        <f t="shared" si="11"/>
        <v>4772.4050917385612</v>
      </c>
      <c r="AT110" s="79">
        <f t="shared" si="11"/>
        <v>303.74011127310951</v>
      </c>
      <c r="AU110" s="79">
        <f t="shared" si="11"/>
        <v>4.3260641592933098</v>
      </c>
      <c r="AV110" s="79">
        <f t="shared" si="11"/>
        <v>-2513.0807585870498</v>
      </c>
      <c r="AW110" s="90"/>
      <c r="AX110" s="82">
        <v>2029</v>
      </c>
      <c r="AY110" s="79">
        <f t="shared" si="16"/>
        <v>13136.110892827623</v>
      </c>
      <c r="AZ110" s="79">
        <f t="shared" si="12"/>
        <v>6265.2893302745651</v>
      </c>
      <c r="BA110" s="79">
        <f t="shared" si="12"/>
        <v>188.37065620927206</v>
      </c>
      <c r="BB110" s="79">
        <f t="shared" si="12"/>
        <v>387.14765041397914</v>
      </c>
      <c r="BC110" s="79">
        <f t="shared" si="12"/>
        <v>-5173.7543742408161</v>
      </c>
      <c r="BD110" s="81"/>
      <c r="BE110" s="82">
        <v>2029</v>
      </c>
      <c r="BF110" s="79">
        <f t="shared" si="17"/>
        <v>18610.516880451702</v>
      </c>
      <c r="BG110" s="79">
        <f t="shared" si="13"/>
        <v>4453.577882059617</v>
      </c>
      <c r="BH110" s="79">
        <f t="shared" si="13"/>
        <v>-6457.7216456356691</v>
      </c>
      <c r="BI110" s="79">
        <f t="shared" si="13"/>
        <v>3339.9606842865032</v>
      </c>
      <c r="BJ110" s="79">
        <f t="shared" si="13"/>
        <v>11395.334661250352</v>
      </c>
      <c r="BK110" s="81"/>
      <c r="BL110" s="82">
        <v>2029</v>
      </c>
      <c r="BM110" s="101">
        <f t="shared" si="18"/>
        <v>22729.277763853082</v>
      </c>
      <c r="BN110" s="101">
        <f t="shared" si="14"/>
        <v>4060.3996840221807</v>
      </c>
      <c r="BO110" s="101">
        <f t="shared" si="14"/>
        <v>4129.9369367365434</v>
      </c>
      <c r="BP110" s="101">
        <f t="shared" si="14"/>
        <v>-16.708782227542542</v>
      </c>
      <c r="BQ110" s="101">
        <f t="shared" si="14"/>
        <v>5665.5885931536905</v>
      </c>
      <c r="BR110" s="90"/>
    </row>
    <row r="111" spans="1:70" x14ac:dyDescent="0.25">
      <c r="A111" s="23">
        <v>2030</v>
      </c>
      <c r="B111" s="75">
        <v>12929.576669499744</v>
      </c>
      <c r="C111" s="75">
        <v>11123.222912764642</v>
      </c>
      <c r="D111" s="75">
        <v>750.60441216499748</v>
      </c>
      <c r="E111" s="75">
        <v>12.449788455262023</v>
      </c>
      <c r="F111" s="75">
        <v>-2907.6605056516128</v>
      </c>
      <c r="G111" s="65"/>
      <c r="H111" s="23">
        <v>2030</v>
      </c>
      <c r="I111" s="23">
        <v>18976.970940307016</v>
      </c>
      <c r="J111" s="23">
        <v>9983.0023080063984</v>
      </c>
      <c r="K111" s="23">
        <v>1471.6120121476342</v>
      </c>
      <c r="L111" s="23">
        <v>11.295991588835022</v>
      </c>
      <c r="M111" s="23">
        <v>-3530.7404056676314</v>
      </c>
      <c r="N111" s="73"/>
      <c r="O111" s="23">
        <v>2030</v>
      </c>
      <c r="P111" s="23">
        <v>16067.564195366693</v>
      </c>
      <c r="Q111" s="23">
        <v>6046.6433523696614</v>
      </c>
      <c r="R111" s="23">
        <v>586.91711239004326</v>
      </c>
      <c r="S111" s="23">
        <v>911.88828399268823</v>
      </c>
      <c r="T111" s="23">
        <v>-5290.4560521051171</v>
      </c>
      <c r="U111" s="65"/>
      <c r="V111" s="23">
        <v>2030</v>
      </c>
      <c r="W111" s="23">
        <v>31252.591350806411</v>
      </c>
      <c r="X111" s="23">
        <v>5039.0545803159475</v>
      </c>
      <c r="Y111" s="23">
        <v>-7930.970490023843</v>
      </c>
      <c r="Z111" s="23">
        <v>758.5481787470635</v>
      </c>
      <c r="AA111" s="23">
        <v>7837.7077363682911</v>
      </c>
      <c r="AB111" s="65"/>
      <c r="AC111" s="23">
        <v>2030</v>
      </c>
      <c r="AD111" s="141">
        <v>25975.448829600122</v>
      </c>
      <c r="AE111" s="141">
        <v>11838.700664873933</v>
      </c>
      <c r="AF111" s="141">
        <v>-628.01887828990584</v>
      </c>
      <c r="AG111" s="141">
        <v>-48.11476024879812</v>
      </c>
      <c r="AH111" s="141">
        <v>1618.6130750038428</v>
      </c>
      <c r="AI111" s="65"/>
      <c r="AJ111" s="82">
        <v>2030</v>
      </c>
      <c r="AK111" s="91">
        <f t="shared" si="19"/>
        <v>12929.576669499744</v>
      </c>
      <c r="AL111" s="91">
        <f t="shared" si="20"/>
        <v>11123.222912764642</v>
      </c>
      <c r="AM111" s="91">
        <f t="shared" si="21"/>
        <v>750.60441216499748</v>
      </c>
      <c r="AN111" s="91">
        <f t="shared" si="22"/>
        <v>12.449788455262023</v>
      </c>
      <c r="AO111" s="91">
        <f t="shared" si="23"/>
        <v>-2907.6605056516128</v>
      </c>
      <c r="AP111" s="81"/>
      <c r="AQ111" s="82">
        <v>2030</v>
      </c>
      <c r="AR111" s="79">
        <f t="shared" si="15"/>
        <v>18976.970940307016</v>
      </c>
      <c r="AS111" s="79">
        <f t="shared" si="11"/>
        <v>9983.0023080063984</v>
      </c>
      <c r="AT111" s="79">
        <f t="shared" si="11"/>
        <v>1471.6120121476342</v>
      </c>
      <c r="AU111" s="79">
        <f t="shared" si="11"/>
        <v>11.295991588835022</v>
      </c>
      <c r="AV111" s="79">
        <f t="shared" si="11"/>
        <v>-3530.7404056676314</v>
      </c>
      <c r="AW111" s="90"/>
      <c r="AX111" s="82">
        <v>2030</v>
      </c>
      <c r="AY111" s="79">
        <f t="shared" si="16"/>
        <v>16067.564195366693</v>
      </c>
      <c r="AZ111" s="79">
        <f t="shared" si="12"/>
        <v>6046.6433523696614</v>
      </c>
      <c r="BA111" s="79">
        <f t="shared" si="12"/>
        <v>586.91711239004326</v>
      </c>
      <c r="BB111" s="79">
        <f t="shared" si="12"/>
        <v>911.88828399268823</v>
      </c>
      <c r="BC111" s="79">
        <f t="shared" si="12"/>
        <v>-5290.4560521051171</v>
      </c>
      <c r="BD111" s="81"/>
      <c r="BE111" s="82">
        <v>2030</v>
      </c>
      <c r="BF111" s="79">
        <f t="shared" si="17"/>
        <v>31252.591350806411</v>
      </c>
      <c r="BG111" s="79">
        <f t="shared" si="13"/>
        <v>5039.0545803159475</v>
      </c>
      <c r="BH111" s="79">
        <f t="shared" si="13"/>
        <v>-7930.970490023843</v>
      </c>
      <c r="BI111" s="79">
        <f t="shared" si="13"/>
        <v>758.5481787470635</v>
      </c>
      <c r="BJ111" s="79">
        <f t="shared" si="13"/>
        <v>7837.7077363682911</v>
      </c>
      <c r="BK111" s="81"/>
      <c r="BL111" s="82">
        <v>2030</v>
      </c>
      <c r="BM111" s="101">
        <f t="shared" si="18"/>
        <v>25975.448829600122</v>
      </c>
      <c r="BN111" s="101">
        <f t="shared" si="14"/>
        <v>11838.700664873933</v>
      </c>
      <c r="BO111" s="101">
        <f t="shared" si="14"/>
        <v>-628.01887828990584</v>
      </c>
      <c r="BP111" s="101">
        <f t="shared" si="14"/>
        <v>-48.11476024879812</v>
      </c>
      <c r="BQ111" s="101">
        <f t="shared" si="14"/>
        <v>1618.6130750038428</v>
      </c>
      <c r="BR111" s="90"/>
    </row>
    <row r="112" spans="1:70" x14ac:dyDescent="0.25">
      <c r="A112" s="23">
        <v>2031</v>
      </c>
      <c r="B112" s="74">
        <v>17807.582344551105</v>
      </c>
      <c r="C112" s="74">
        <v>11146.0639336186</v>
      </c>
      <c r="D112" s="74">
        <v>-211.68017996172421</v>
      </c>
      <c r="E112" s="74">
        <v>3.0279419801736367</v>
      </c>
      <c r="F112" s="74">
        <v>-2893.956687072292</v>
      </c>
      <c r="G112" s="65"/>
      <c r="H112" s="23">
        <v>2031</v>
      </c>
      <c r="I112" s="23">
        <v>20865.370158126345</v>
      </c>
      <c r="J112" s="23">
        <v>11332.460965334903</v>
      </c>
      <c r="K112" s="23">
        <v>1327.0761900849175</v>
      </c>
      <c r="L112" s="23">
        <v>14.989591516954533</v>
      </c>
      <c r="M112" s="23">
        <v>-3480.1401467112009</v>
      </c>
      <c r="N112" s="73"/>
      <c r="O112" s="23">
        <v>2031</v>
      </c>
      <c r="P112" s="23">
        <v>13293.04353055195</v>
      </c>
      <c r="Q112" s="23">
        <v>5248.4134214308579</v>
      </c>
      <c r="R112" s="23">
        <v>506.31776677106609</v>
      </c>
      <c r="S112" s="23">
        <v>893.28312022922182</v>
      </c>
      <c r="T112" s="23">
        <v>-4707.4266592263593</v>
      </c>
      <c r="U112" s="65"/>
      <c r="V112" s="23">
        <v>2031</v>
      </c>
      <c r="W112" s="23">
        <v>36831.185387257487</v>
      </c>
      <c r="X112" s="23">
        <v>4025.9115358984563</v>
      </c>
      <c r="Y112" s="23">
        <v>-8505.4690606389195</v>
      </c>
      <c r="Z112" s="23">
        <v>1621.5498179129499</v>
      </c>
      <c r="AA112" s="23">
        <v>13302.164558699122</v>
      </c>
      <c r="AB112" s="65"/>
      <c r="AC112" s="23">
        <v>2031</v>
      </c>
      <c r="AD112" s="140">
        <v>29985.51969414507</v>
      </c>
      <c r="AE112" s="140">
        <v>15893.740181619069</v>
      </c>
      <c r="AF112" s="140">
        <v>-4930.2323474643053</v>
      </c>
      <c r="AG112" s="140">
        <v>-79.876620274750167</v>
      </c>
      <c r="AH112" s="140">
        <v>1345.1085696229129</v>
      </c>
      <c r="AI112" s="65"/>
      <c r="AJ112" s="82">
        <v>2031</v>
      </c>
      <c r="AK112" s="91">
        <f t="shared" si="19"/>
        <v>17807.582344551105</v>
      </c>
      <c r="AL112" s="91">
        <f t="shared" si="20"/>
        <v>11146.0639336186</v>
      </c>
      <c r="AM112" s="91">
        <f t="shared" si="21"/>
        <v>-211.68017996172421</v>
      </c>
      <c r="AN112" s="91">
        <f t="shared" si="22"/>
        <v>3.0279419801736367</v>
      </c>
      <c r="AO112" s="91">
        <f t="shared" si="23"/>
        <v>-2893.956687072292</v>
      </c>
      <c r="AP112" s="81"/>
      <c r="AQ112" s="82">
        <v>2031</v>
      </c>
      <c r="AR112" s="79">
        <f t="shared" si="15"/>
        <v>20865.370158126345</v>
      </c>
      <c r="AS112" s="79">
        <f t="shared" si="11"/>
        <v>11332.460965334903</v>
      </c>
      <c r="AT112" s="79">
        <f t="shared" si="11"/>
        <v>1327.0761900849175</v>
      </c>
      <c r="AU112" s="79">
        <f t="shared" si="11"/>
        <v>14.989591516954533</v>
      </c>
      <c r="AV112" s="79">
        <f t="shared" si="11"/>
        <v>-3480.1401467112009</v>
      </c>
      <c r="AW112" s="90"/>
      <c r="AX112" s="82">
        <v>2031</v>
      </c>
      <c r="AY112" s="79">
        <f t="shared" si="16"/>
        <v>13293.04353055195</v>
      </c>
      <c r="AZ112" s="79">
        <f t="shared" si="12"/>
        <v>5248.4134214308579</v>
      </c>
      <c r="BA112" s="79">
        <f t="shared" si="12"/>
        <v>506.31776677106609</v>
      </c>
      <c r="BB112" s="79">
        <f t="shared" si="12"/>
        <v>893.28312022922182</v>
      </c>
      <c r="BC112" s="79">
        <f t="shared" si="12"/>
        <v>-4707.4266592263593</v>
      </c>
      <c r="BD112" s="81"/>
      <c r="BE112" s="82">
        <v>2031</v>
      </c>
      <c r="BF112" s="79">
        <f t="shared" si="17"/>
        <v>36831.185387257487</v>
      </c>
      <c r="BG112" s="79">
        <f t="shared" si="13"/>
        <v>4025.9115358984563</v>
      </c>
      <c r="BH112" s="79">
        <f t="shared" si="13"/>
        <v>-8505.4690606389195</v>
      </c>
      <c r="BI112" s="79">
        <f t="shared" si="13"/>
        <v>1621.5498179129499</v>
      </c>
      <c r="BJ112" s="79">
        <f t="shared" si="13"/>
        <v>13302.164558699122</v>
      </c>
      <c r="BK112" s="81"/>
      <c r="BL112" s="82">
        <v>2031</v>
      </c>
      <c r="BM112" s="101">
        <f t="shared" si="18"/>
        <v>29985.51969414507</v>
      </c>
      <c r="BN112" s="101">
        <f t="shared" si="14"/>
        <v>15893.740181619069</v>
      </c>
      <c r="BO112" s="101">
        <f t="shared" si="14"/>
        <v>-4930.2323474643053</v>
      </c>
      <c r="BP112" s="101">
        <f t="shared" si="14"/>
        <v>-79.876620274750167</v>
      </c>
      <c r="BQ112" s="101">
        <f t="shared" si="14"/>
        <v>1345.1085696229129</v>
      </c>
      <c r="BR112" s="90"/>
    </row>
    <row r="113" spans="1:70" x14ac:dyDescent="0.25">
      <c r="A113" s="23">
        <v>2032</v>
      </c>
      <c r="B113" s="75">
        <v>17463.405137764988</v>
      </c>
      <c r="C113" s="75">
        <v>9360.9384935370181</v>
      </c>
      <c r="D113" s="75">
        <v>-748.76529334559746</v>
      </c>
      <c r="E113" s="75">
        <v>1.1361397154250881</v>
      </c>
      <c r="F113" s="75">
        <v>-2145.8536993847229</v>
      </c>
      <c r="G113" s="65"/>
      <c r="H113" s="23">
        <v>2032</v>
      </c>
      <c r="I113" s="23">
        <v>21020.22765441332</v>
      </c>
      <c r="J113" s="23">
        <v>9090.5270252428018</v>
      </c>
      <c r="K113" s="23">
        <v>569.63067615609907</v>
      </c>
      <c r="L113" s="23">
        <v>-6.9242580307181925</v>
      </c>
      <c r="M113" s="23">
        <v>-3175.6707010491518</v>
      </c>
      <c r="N113" s="73"/>
      <c r="O113" s="23">
        <v>2032</v>
      </c>
      <c r="P113" s="23">
        <v>12550.707583814044</v>
      </c>
      <c r="Q113" s="23">
        <v>5049.633869448211</v>
      </c>
      <c r="R113" s="23">
        <v>576.48986549831716</v>
      </c>
      <c r="S113" s="23">
        <v>745.73862986366294</v>
      </c>
      <c r="T113" s="23">
        <v>-5068.4807352091011</v>
      </c>
      <c r="U113" s="65"/>
      <c r="V113" s="23">
        <v>2032</v>
      </c>
      <c r="W113" s="23">
        <v>34517.780428553466</v>
      </c>
      <c r="X113" s="23">
        <v>6577.3753916521091</v>
      </c>
      <c r="Y113" s="23">
        <v>-11549.520688043965</v>
      </c>
      <c r="Z113" s="23">
        <v>3078.933771863929</v>
      </c>
      <c r="AA113" s="23">
        <v>14468.382395297522</v>
      </c>
      <c r="AB113" s="65"/>
      <c r="AC113" s="23">
        <v>2032</v>
      </c>
      <c r="AD113" s="141">
        <v>29210.009405578487</v>
      </c>
      <c r="AE113" s="141">
        <v>14699.353828549385</v>
      </c>
      <c r="AF113" s="141">
        <v>-1809.5348956611415</v>
      </c>
      <c r="AG113" s="141">
        <v>-70.813602719841583</v>
      </c>
      <c r="AH113" s="141">
        <v>2083.5640011738287</v>
      </c>
      <c r="AI113" s="65"/>
      <c r="AJ113" s="82">
        <v>2032</v>
      </c>
      <c r="AK113" s="91">
        <f t="shared" si="19"/>
        <v>17463.405137764988</v>
      </c>
      <c r="AL113" s="91">
        <f t="shared" si="20"/>
        <v>9360.9384935370181</v>
      </c>
      <c r="AM113" s="91">
        <f t="shared" si="21"/>
        <v>-748.76529334559746</v>
      </c>
      <c r="AN113" s="91">
        <f t="shared" si="22"/>
        <v>1.1361397154250881</v>
      </c>
      <c r="AO113" s="91">
        <f t="shared" si="23"/>
        <v>-2145.8536993847229</v>
      </c>
      <c r="AP113" s="81"/>
      <c r="AQ113" s="82">
        <v>2032</v>
      </c>
      <c r="AR113" s="79">
        <f t="shared" si="15"/>
        <v>21020.22765441332</v>
      </c>
      <c r="AS113" s="79">
        <f t="shared" si="11"/>
        <v>9090.5270252428018</v>
      </c>
      <c r="AT113" s="79">
        <f t="shared" si="11"/>
        <v>569.63067615609907</v>
      </c>
      <c r="AU113" s="79">
        <f t="shared" si="11"/>
        <v>-6.9242580307181925</v>
      </c>
      <c r="AV113" s="79">
        <f t="shared" si="11"/>
        <v>-3175.6707010491518</v>
      </c>
      <c r="AW113" s="90"/>
      <c r="AX113" s="82">
        <v>2032</v>
      </c>
      <c r="AY113" s="79">
        <f t="shared" si="16"/>
        <v>12550.707583814044</v>
      </c>
      <c r="AZ113" s="79">
        <f t="shared" si="12"/>
        <v>5049.633869448211</v>
      </c>
      <c r="BA113" s="79">
        <f t="shared" si="12"/>
        <v>576.48986549831716</v>
      </c>
      <c r="BB113" s="79">
        <f t="shared" si="12"/>
        <v>745.73862986366294</v>
      </c>
      <c r="BC113" s="79">
        <f t="shared" si="12"/>
        <v>-5068.4807352091011</v>
      </c>
      <c r="BD113" s="81"/>
      <c r="BE113" s="82">
        <v>2032</v>
      </c>
      <c r="BF113" s="79">
        <f t="shared" si="17"/>
        <v>34517.780428553466</v>
      </c>
      <c r="BG113" s="79">
        <f t="shared" si="13"/>
        <v>6577.3753916521091</v>
      </c>
      <c r="BH113" s="79">
        <f t="shared" si="13"/>
        <v>-11549.520688043965</v>
      </c>
      <c r="BI113" s="79">
        <f t="shared" si="13"/>
        <v>3078.933771863929</v>
      </c>
      <c r="BJ113" s="79">
        <f t="shared" si="13"/>
        <v>14468.382395297522</v>
      </c>
      <c r="BK113" s="81"/>
      <c r="BL113" s="82">
        <v>2032</v>
      </c>
      <c r="BM113" s="101">
        <f t="shared" si="18"/>
        <v>29210.009405578487</v>
      </c>
      <c r="BN113" s="101">
        <f t="shared" si="14"/>
        <v>14699.353828549385</v>
      </c>
      <c r="BO113" s="101">
        <f t="shared" si="14"/>
        <v>-1809.5348956611415</v>
      </c>
      <c r="BP113" s="101">
        <f t="shared" si="14"/>
        <v>-70.813602719841583</v>
      </c>
      <c r="BQ113" s="101">
        <f t="shared" si="14"/>
        <v>2083.5640011738287</v>
      </c>
      <c r="BR113" s="90"/>
    </row>
    <row r="114" spans="1:70" x14ac:dyDescent="0.25">
      <c r="A114" s="23">
        <v>2033</v>
      </c>
      <c r="B114" s="74">
        <v>11865.623008121504</v>
      </c>
      <c r="C114" s="74">
        <v>9420.5997731660027</v>
      </c>
      <c r="D114" s="74">
        <v>-3717.9786275760562</v>
      </c>
      <c r="E114" s="74">
        <v>-3.2999647390897735</v>
      </c>
      <c r="F114" s="74">
        <v>2410.2158358783345</v>
      </c>
      <c r="G114" s="65"/>
      <c r="H114" s="23">
        <v>2033</v>
      </c>
      <c r="I114" s="23">
        <v>16835.925764879212</v>
      </c>
      <c r="J114" s="23">
        <v>8841.7016621401999</v>
      </c>
      <c r="K114" s="23">
        <v>34.285523178710719</v>
      </c>
      <c r="L114" s="23">
        <v>12.828161442623241</v>
      </c>
      <c r="M114" s="23">
        <v>-811.96080880076624</v>
      </c>
      <c r="N114" s="73"/>
      <c r="O114" s="23">
        <v>2033</v>
      </c>
      <c r="P114" s="23">
        <v>10051.187244928442</v>
      </c>
      <c r="Q114" s="23">
        <v>3161.1915237121284</v>
      </c>
      <c r="R114" s="23">
        <v>603.32916903990736</v>
      </c>
      <c r="S114" s="23">
        <v>522.13068692626985</v>
      </c>
      <c r="T114" s="23">
        <v>-2627.822353035881</v>
      </c>
      <c r="U114" s="65"/>
      <c r="V114" s="23">
        <v>2033</v>
      </c>
      <c r="W114" s="23">
        <v>69625.476025695913</v>
      </c>
      <c r="X114" s="23">
        <v>12023.398491624976</v>
      </c>
      <c r="Y114" s="23">
        <v>-14170.549579098297</v>
      </c>
      <c r="Z114" s="23">
        <v>543.34490002472012</v>
      </c>
      <c r="AA114" s="23">
        <v>11511.608670598827</v>
      </c>
      <c r="AB114" s="65"/>
      <c r="AC114" s="23">
        <v>2033</v>
      </c>
      <c r="AD114" s="140">
        <v>37034.413366783643</v>
      </c>
      <c r="AE114" s="140">
        <v>13239.353602681076</v>
      </c>
      <c r="AF114" s="140">
        <v>26471.19505835243</v>
      </c>
      <c r="AG114" s="140">
        <v>-56.670853462841478</v>
      </c>
      <c r="AH114" s="140">
        <v>7080.6647579194978</v>
      </c>
      <c r="AI114" s="65"/>
      <c r="AJ114" s="82">
        <v>2033</v>
      </c>
      <c r="AK114" s="91">
        <f t="shared" si="19"/>
        <v>11865.623008121504</v>
      </c>
      <c r="AL114" s="91">
        <f t="shared" si="20"/>
        <v>9420.5997731660027</v>
      </c>
      <c r="AM114" s="91">
        <f t="shared" si="21"/>
        <v>-3717.9786275760562</v>
      </c>
      <c r="AN114" s="91">
        <f t="shared" si="22"/>
        <v>-3.2999647390897735</v>
      </c>
      <c r="AO114" s="91">
        <f t="shared" si="23"/>
        <v>2410.2158358783345</v>
      </c>
      <c r="AP114" s="81"/>
      <c r="AQ114" s="82">
        <v>2033</v>
      </c>
      <c r="AR114" s="79">
        <f t="shared" si="15"/>
        <v>16835.925764879212</v>
      </c>
      <c r="AS114" s="79">
        <f t="shared" si="11"/>
        <v>8841.7016621401999</v>
      </c>
      <c r="AT114" s="79">
        <f t="shared" si="11"/>
        <v>34.285523178710719</v>
      </c>
      <c r="AU114" s="79">
        <f t="shared" si="11"/>
        <v>12.828161442623241</v>
      </c>
      <c r="AV114" s="79">
        <f t="shared" si="11"/>
        <v>-811.96080880076624</v>
      </c>
      <c r="AW114" s="90"/>
      <c r="AX114" s="82">
        <v>2033</v>
      </c>
      <c r="AY114" s="79">
        <f t="shared" si="16"/>
        <v>10051.187244928442</v>
      </c>
      <c r="AZ114" s="79">
        <f t="shared" si="12"/>
        <v>3161.1915237121284</v>
      </c>
      <c r="BA114" s="79">
        <f t="shared" si="12"/>
        <v>603.32916903990736</v>
      </c>
      <c r="BB114" s="79">
        <f t="shared" si="12"/>
        <v>522.13068692626985</v>
      </c>
      <c r="BC114" s="79">
        <f t="shared" si="12"/>
        <v>-2627.822353035881</v>
      </c>
      <c r="BD114" s="81"/>
      <c r="BE114" s="82">
        <v>2033</v>
      </c>
      <c r="BF114" s="79">
        <f t="shared" si="17"/>
        <v>69625.476025695913</v>
      </c>
      <c r="BG114" s="79">
        <f t="shared" si="13"/>
        <v>12023.398491624976</v>
      </c>
      <c r="BH114" s="79">
        <f t="shared" si="13"/>
        <v>-14170.549579098297</v>
      </c>
      <c r="BI114" s="79">
        <f t="shared" si="13"/>
        <v>543.34490002472012</v>
      </c>
      <c r="BJ114" s="79">
        <f t="shared" si="13"/>
        <v>11511.608670598827</v>
      </c>
      <c r="BK114" s="81"/>
      <c r="BL114" s="82">
        <v>2033</v>
      </c>
      <c r="BM114" s="101">
        <f t="shared" si="18"/>
        <v>37034.413366783643</v>
      </c>
      <c r="BN114" s="101">
        <f t="shared" si="14"/>
        <v>13239.353602681076</v>
      </c>
      <c r="BO114" s="101">
        <f t="shared" si="14"/>
        <v>26471.19505835243</v>
      </c>
      <c r="BP114" s="101">
        <f t="shared" si="14"/>
        <v>-56.670853462841478</v>
      </c>
      <c r="BQ114" s="101">
        <f t="shared" si="14"/>
        <v>7080.6647579194978</v>
      </c>
      <c r="BR114" s="90"/>
    </row>
    <row r="115" spans="1:70" x14ac:dyDescent="0.25">
      <c r="A115" s="23">
        <v>2034</v>
      </c>
      <c r="B115" s="75">
        <v>11109.00524159288</v>
      </c>
      <c r="C115" s="75">
        <v>9988.5809598986525</v>
      </c>
      <c r="D115" s="75">
        <v>-2830.1923621191963</v>
      </c>
      <c r="E115" s="75">
        <v>-19.631448789965361</v>
      </c>
      <c r="F115" s="75">
        <v>-568.62504538352368</v>
      </c>
      <c r="G115" s="65"/>
      <c r="H115" s="23">
        <v>2034</v>
      </c>
      <c r="I115" s="23">
        <v>17656.207777632168</v>
      </c>
      <c r="J115" s="23">
        <v>10962.323193185497</v>
      </c>
      <c r="K115" s="23">
        <v>-2712.5700823097577</v>
      </c>
      <c r="L115" s="23">
        <v>-63.928938553814078</v>
      </c>
      <c r="M115" s="23">
        <v>-5773.3510992728407</v>
      </c>
      <c r="N115" s="73"/>
      <c r="O115" s="23">
        <v>2034</v>
      </c>
      <c r="P115" s="23">
        <v>8635.3961408118485</v>
      </c>
      <c r="Q115" s="23">
        <v>2462.8344012303278</v>
      </c>
      <c r="R115" s="23">
        <v>554.78356771489416</v>
      </c>
      <c r="S115" s="23">
        <v>411.11611616385926</v>
      </c>
      <c r="T115" s="23">
        <v>-2183.8249656545522</v>
      </c>
      <c r="U115" s="65"/>
      <c r="V115" s="23">
        <v>2034</v>
      </c>
      <c r="W115" s="23">
        <v>60343.732841502875</v>
      </c>
      <c r="X115" s="23">
        <v>10930.771599754458</v>
      </c>
      <c r="Y115" s="23">
        <v>-14298.838418936473</v>
      </c>
      <c r="Z115" s="23">
        <v>1374.8088280577067</v>
      </c>
      <c r="AA115" s="23">
        <v>13966.036316953599</v>
      </c>
      <c r="AB115" s="65"/>
      <c r="AC115" s="23">
        <v>2034</v>
      </c>
      <c r="AD115" s="141">
        <v>27827.893828228349</v>
      </c>
      <c r="AE115" s="141">
        <v>10440.195275104605</v>
      </c>
      <c r="AF115" s="141">
        <v>24105.20710741455</v>
      </c>
      <c r="AG115" s="141">
        <v>20.8869685841928</v>
      </c>
      <c r="AH115" s="141">
        <v>7091.1514567368431</v>
      </c>
      <c r="AI115" s="65"/>
      <c r="AJ115" s="82">
        <v>2034</v>
      </c>
      <c r="AK115" s="91">
        <f t="shared" si="19"/>
        <v>11109.00524159288</v>
      </c>
      <c r="AL115" s="91">
        <f t="shared" si="20"/>
        <v>9988.5809598986525</v>
      </c>
      <c r="AM115" s="91">
        <f t="shared" si="21"/>
        <v>-2830.1923621191963</v>
      </c>
      <c r="AN115" s="91">
        <f t="shared" si="22"/>
        <v>-19.631448789965361</v>
      </c>
      <c r="AO115" s="91">
        <f t="shared" si="23"/>
        <v>-568.62504538352368</v>
      </c>
      <c r="AP115" s="81"/>
      <c r="AQ115" s="82">
        <v>2034</v>
      </c>
      <c r="AR115" s="79">
        <f t="shared" si="15"/>
        <v>17656.207777632168</v>
      </c>
      <c r="AS115" s="79">
        <f t="shared" si="11"/>
        <v>10962.323193185497</v>
      </c>
      <c r="AT115" s="79">
        <f t="shared" si="11"/>
        <v>-2712.5700823097577</v>
      </c>
      <c r="AU115" s="79">
        <f t="shared" si="11"/>
        <v>-63.928938553814078</v>
      </c>
      <c r="AV115" s="79">
        <f t="shared" si="11"/>
        <v>-5773.3510992728407</v>
      </c>
      <c r="AW115" s="90"/>
      <c r="AX115" s="82">
        <v>2034</v>
      </c>
      <c r="AY115" s="79">
        <f t="shared" si="16"/>
        <v>8635.3961408118485</v>
      </c>
      <c r="AZ115" s="79">
        <f t="shared" si="12"/>
        <v>2462.8344012303278</v>
      </c>
      <c r="BA115" s="79">
        <f t="shared" si="12"/>
        <v>554.78356771489416</v>
      </c>
      <c r="BB115" s="79">
        <f t="shared" si="12"/>
        <v>411.11611616385926</v>
      </c>
      <c r="BC115" s="79">
        <f t="shared" si="12"/>
        <v>-2183.8249656545522</v>
      </c>
      <c r="BD115" s="81"/>
      <c r="BE115" s="82">
        <v>2034</v>
      </c>
      <c r="BF115" s="79">
        <f t="shared" si="17"/>
        <v>60343.732841502875</v>
      </c>
      <c r="BG115" s="79">
        <f t="shared" si="13"/>
        <v>10930.771599754458</v>
      </c>
      <c r="BH115" s="79">
        <f t="shared" si="13"/>
        <v>-14298.838418936473</v>
      </c>
      <c r="BI115" s="79">
        <f t="shared" si="13"/>
        <v>1374.8088280577067</v>
      </c>
      <c r="BJ115" s="79">
        <f t="shared" si="13"/>
        <v>13966.036316953599</v>
      </c>
      <c r="BK115" s="81"/>
      <c r="BL115" s="82">
        <v>2034</v>
      </c>
      <c r="BM115" s="101">
        <f t="shared" si="18"/>
        <v>27827.893828228349</v>
      </c>
      <c r="BN115" s="101">
        <f t="shared" si="14"/>
        <v>10440.195275104605</v>
      </c>
      <c r="BO115" s="101">
        <f t="shared" si="14"/>
        <v>24105.20710741455</v>
      </c>
      <c r="BP115" s="101">
        <f t="shared" si="14"/>
        <v>20.8869685841928</v>
      </c>
      <c r="BQ115" s="101">
        <f t="shared" si="14"/>
        <v>7091.1514567368431</v>
      </c>
      <c r="BR115" s="90"/>
    </row>
    <row r="116" spans="1:70" x14ac:dyDescent="0.25">
      <c r="A116" s="23" t="s">
        <v>33</v>
      </c>
      <c r="B116" s="74">
        <f>-PV($B$2,(Network_option_lifespan-(A115-Option_C2_Year)),B115,,0)</f>
        <v>168168.29816408077</v>
      </c>
      <c r="C116" s="74">
        <f>-PV($B$2,(Network_option_lifespan-(A115-Option_C2_Year)),C115,,0)</f>
        <v>151207.2975545236</v>
      </c>
      <c r="D116" s="74">
        <f>-PV($B$2,(Network_option_lifespan-(A115-Option_C2_Year)),D115,,0)</f>
        <v>-42843.497024610326</v>
      </c>
      <c r="E116" s="74">
        <f>-PV($B$2,(Network_option_lifespan-(A115-Option_C2_Year)),E115,,0)</f>
        <v>-297.18118424709678</v>
      </c>
      <c r="F116" s="74">
        <f>-PV($B$2,(Network_option_lifespan-(A115-Option_C2_Year)),F115,,0)</f>
        <v>-8607.8549875550416</v>
      </c>
      <c r="G116" s="65"/>
      <c r="H116" s="23" t="s">
        <v>33</v>
      </c>
      <c r="I116" s="74">
        <f>-PV($B$2,(Network_option_lifespan-(H115-Option_C2_Year)),I115,,0)</f>
        <v>267279.95436340827</v>
      </c>
      <c r="J116" s="74">
        <f>-PV($B$2,(Network_option_lifespan-(H115-Option_C2_Year)),J115,,0)</f>
        <v>165947.82298062014</v>
      </c>
      <c r="K116" s="74">
        <f>-PV($B$2,(Network_option_lifespan-(H115-Option_C2_Year)),K115,,0)</f>
        <v>-41062.929080716152</v>
      </c>
      <c r="L116" s="74">
        <f>-PV($B$2,(Network_option_lifespan-(H115-Option_C2_Year)),L115,,0)</f>
        <v>-967.75728935469317</v>
      </c>
      <c r="M116" s="74">
        <f>-PV($B$2,(Network_option_lifespan-(H115-Option_C2_Year)),M115,,0)</f>
        <v>-87397.080832525142</v>
      </c>
      <c r="N116" s="73"/>
      <c r="O116" s="23" t="s">
        <v>33</v>
      </c>
      <c r="P116" s="74">
        <f>-PV($B$2,(Network_option_lifespan-(O115-Option_C2_Year)),P115,,0)</f>
        <v>130722.76422517681</v>
      </c>
      <c r="Q116" s="74">
        <f>-PV($B$2,(Network_option_lifespan-(O115-Option_C2_Year)),Q115,,0)</f>
        <v>37282.42636560955</v>
      </c>
      <c r="R116" s="74">
        <f>-PV($B$2,(Network_option_lifespan-(O115-Option_C2_Year)),R115,,0)</f>
        <v>8398.3224782989928</v>
      </c>
      <c r="S116" s="74">
        <f>-PV($B$2,(Network_option_lifespan-(O115-Option_C2_Year)),S115,,0)</f>
        <v>6223.4823100317026</v>
      </c>
      <c r="T116" s="74">
        <f>-PV($B$2,(Network_option_lifespan-(O115-Option_C2_Year)),T115,,0)</f>
        <v>-33058.777089000592</v>
      </c>
      <c r="U116" s="65"/>
      <c r="V116" s="23" t="s">
        <v>33</v>
      </c>
      <c r="W116" s="74">
        <f>-PV($B$2,(Network_option_lifespan-(V115-Option_C2_Year)),W115,,0)</f>
        <v>913484.38821768144</v>
      </c>
      <c r="X116" s="74">
        <f>-PV($B$2,(Network_option_lifespan-(V115-Option_C2_Year)),X115,,0)</f>
        <v>165470.1944570691</v>
      </c>
      <c r="Y116" s="74">
        <f>-PV($B$2,(Network_option_lifespan-(V115-Option_C2_Year)),Y115,,0)</f>
        <v>-216456.04357379288</v>
      </c>
      <c r="Z116" s="74">
        <f>-PV($B$2,(Network_option_lifespan-(V115-Option_C2_Year)),Z115,,0)</f>
        <v>20811.877921327548</v>
      </c>
      <c r="AA116" s="74">
        <f>-PV($B$2,(Network_option_lifespan-(V115-Option_C2_Year)),AA115,,0)</f>
        <v>211418.08005692053</v>
      </c>
      <c r="AB116" s="65"/>
      <c r="AC116" s="23" t="s">
        <v>33</v>
      </c>
      <c r="AD116" s="74">
        <f>-PV($B$2,(Network_option_lifespan-(AC115-Option_C2_Year)),AD115,,0)</f>
        <v>421259.09969530918</v>
      </c>
      <c r="AE116" s="74">
        <f>-PV($B$2,(Network_option_lifespan-(AC115-Option_C2_Year)),AE115,,0)</f>
        <v>158043.84224624542</v>
      </c>
      <c r="AF116" s="74">
        <f>-PV($B$2,(Network_option_lifespan-(AC115-Option_C2_Year)),AF115,,0)</f>
        <v>364905.00886336417</v>
      </c>
      <c r="AG116" s="74">
        <f>-PV($B$2,(Network_option_lifespan-(AC115-Option_C2_Year)),AG115,,0)</f>
        <v>316.18726287563385</v>
      </c>
      <c r="AH116" s="74">
        <f>-PV($B$2,(Network_option_lifespan-(AC115-Option_C2_Year)),AH115,,0)</f>
        <v>107345.96361862801</v>
      </c>
      <c r="AI116" s="65"/>
      <c r="AJ116" s="82" t="s">
        <v>33</v>
      </c>
      <c r="AK116" s="91">
        <f>-PV($B$2,(Network_option_lifespan-(AJ115-Option_C2_Year)),AK115,,0)</f>
        <v>168168.29816408077</v>
      </c>
      <c r="AL116" s="91">
        <f>-PV($B$2,(Network_option_lifespan-(AJ115-Option_C2_Year)),AL115,,0)</f>
        <v>151207.2975545236</v>
      </c>
      <c r="AM116" s="91">
        <f>-PV($B$2,(Network_option_lifespan-(AJ115-Option_C2_Year)),AM115,,0)</f>
        <v>-42843.497024610326</v>
      </c>
      <c r="AN116" s="91">
        <f>-PV($B$2,(Network_option_lifespan-(AJ115-Option_C2_Year)),AN115,,0)</f>
        <v>-297.18118424709678</v>
      </c>
      <c r="AO116" s="91">
        <f>-PV($B$2,(Network_option_lifespan-(AJ115-Option_C2_Year)),AO115,,0)</f>
        <v>-8607.8549875550416</v>
      </c>
      <c r="AP116" s="81"/>
      <c r="AQ116" s="82" t="s">
        <v>33</v>
      </c>
      <c r="AR116" s="91">
        <f>-PV($B$2,(Network_option_lifespan-(AQ115-Option_C2_Year)),AR115,,0)</f>
        <v>267279.95436340827</v>
      </c>
      <c r="AS116" s="91">
        <f>-PV($B$2,(Network_option_lifespan-(AQ115-Option_C2_Year)),AS115,,0)</f>
        <v>165947.82298062014</v>
      </c>
      <c r="AT116" s="91">
        <f>-PV($B$2,(Network_option_lifespan-(AQ115-Option_C2_Year)),AT115,,0)</f>
        <v>-41062.929080716152</v>
      </c>
      <c r="AU116" s="91">
        <f>-PV($B$2,(Network_option_lifespan-(AQ115-Option_C2_Year)),AU115,,0)</f>
        <v>-967.75728935469317</v>
      </c>
      <c r="AV116" s="91">
        <f>-PV($B$2,(Network_option_lifespan-(AQ115-Option_C2_Year)),AV115,,0)</f>
        <v>-87397.080832525142</v>
      </c>
      <c r="AW116" s="90"/>
      <c r="AX116" s="82" t="s">
        <v>33</v>
      </c>
      <c r="AY116" s="91">
        <f>-PV($B$2,(Network_option_lifespan-(AX115-Option_C2_Year)),AY115,,0)</f>
        <v>130722.76422517681</v>
      </c>
      <c r="AZ116" s="91">
        <f>-PV($B$2,(Network_option_lifespan-(AX115-Option_C2_Year)),AZ115,,0)</f>
        <v>37282.42636560955</v>
      </c>
      <c r="BA116" s="91">
        <f>-PV($B$2,(Network_option_lifespan-(AX115-Option_C2_Year)),BA115,,0)</f>
        <v>8398.3224782989928</v>
      </c>
      <c r="BB116" s="91">
        <f>-PV($B$2,(Network_option_lifespan-(AX115-Option_C2_Year)),BB115,,0)</f>
        <v>6223.4823100317026</v>
      </c>
      <c r="BC116" s="91">
        <f>-PV($B$2,(Network_option_lifespan-(AX115-Option_C2_Year)),BC115,,0)</f>
        <v>-33058.777089000592</v>
      </c>
      <c r="BD116" s="81"/>
      <c r="BE116" s="82" t="s">
        <v>33</v>
      </c>
      <c r="BF116" s="91">
        <f>-PV($B$2,(Network_option_lifespan-(BE115-Option_C2_Year)),BF115,,0)</f>
        <v>913484.38821768144</v>
      </c>
      <c r="BG116" s="91">
        <f>-PV($B$2,(Network_option_lifespan-(BE115-Option_C2_Year)),BG115,,0)</f>
        <v>165470.1944570691</v>
      </c>
      <c r="BH116" s="91">
        <f>-PV($B$2,(Network_option_lifespan-(BE115-Option_C2_Year)),BH115,,0)</f>
        <v>-216456.04357379288</v>
      </c>
      <c r="BI116" s="91">
        <f>-PV($B$2,(Network_option_lifespan-(BE115-Option_C2_Year)),BI115,,0)</f>
        <v>20811.877921327548</v>
      </c>
      <c r="BJ116" s="91">
        <f>-PV($B$2,(Network_option_lifespan-(BE115-Option_C2_Year)),BJ115,,0)</f>
        <v>211418.08005692053</v>
      </c>
      <c r="BK116" s="81"/>
      <c r="BL116" s="82" t="s">
        <v>33</v>
      </c>
      <c r="BM116" s="91">
        <f>-PV($B$2,(Network_option_lifespan-(BL115-Option_C2_Year)),BM115,,0)</f>
        <v>421259.09969530918</v>
      </c>
      <c r="BN116" s="91">
        <f>-PV($B$2,(Network_option_lifespan-(BL115-Option_C2_Year)),BN115,,0)</f>
        <v>158043.84224624542</v>
      </c>
      <c r="BO116" s="91">
        <f>-PV($B$2,(Network_option_lifespan-(BL115-Option_C2_Year)),BO115,,0)</f>
        <v>364905.00886336417</v>
      </c>
      <c r="BP116" s="91">
        <f>-PV($B$2,(Network_option_lifespan-(BL115-Option_C2_Year)),BP115,,0)</f>
        <v>316.18726287563385</v>
      </c>
      <c r="BQ116" s="91">
        <f>-PV($B$2,(Network_option_lifespan-(BL115-Option_C2_Year)),BQ115,,0)</f>
        <v>107345.96361862801</v>
      </c>
      <c r="BR116" s="90"/>
    </row>
    <row r="117" spans="1:70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</row>
    <row r="118" spans="1:70" x14ac:dyDescent="0.25">
      <c r="A118" s="69" t="s">
        <v>46</v>
      </c>
      <c r="B118" s="65"/>
      <c r="C118" s="65"/>
      <c r="D118" s="65"/>
      <c r="E118" s="65"/>
      <c r="F118" s="65"/>
      <c r="G118" s="65"/>
      <c r="H118" s="69" t="s">
        <v>46</v>
      </c>
      <c r="I118" s="65"/>
      <c r="J118" s="65"/>
      <c r="K118" s="65"/>
      <c r="L118" s="65"/>
      <c r="M118" s="65"/>
      <c r="N118" s="65"/>
      <c r="O118" s="69" t="s">
        <v>46</v>
      </c>
      <c r="P118" s="65"/>
      <c r="Q118" s="65"/>
      <c r="R118" s="65"/>
      <c r="S118" s="65"/>
      <c r="T118" s="65"/>
      <c r="U118" s="65"/>
      <c r="V118" s="69" t="s">
        <v>46</v>
      </c>
      <c r="W118" s="65"/>
      <c r="X118" s="65"/>
      <c r="Y118" s="65"/>
      <c r="Z118" s="65"/>
      <c r="AA118" s="65"/>
      <c r="AB118" s="65"/>
      <c r="AC118" s="69" t="s">
        <v>46</v>
      </c>
      <c r="AD118" s="65"/>
      <c r="AE118" s="65"/>
      <c r="AF118" s="65"/>
      <c r="AG118" s="65"/>
      <c r="AH118" s="65"/>
      <c r="AI118" s="65"/>
      <c r="AJ118" s="86" t="s">
        <v>46</v>
      </c>
      <c r="AK118" s="81"/>
      <c r="AL118" s="81"/>
      <c r="AM118" s="81"/>
      <c r="AN118" s="81"/>
      <c r="AO118" s="81"/>
      <c r="AP118" s="81"/>
      <c r="AQ118" s="86" t="s">
        <v>46</v>
      </c>
      <c r="AR118" s="81"/>
      <c r="AS118" s="81"/>
      <c r="AT118" s="81"/>
      <c r="AU118" s="81"/>
      <c r="AV118" s="81"/>
      <c r="AW118" s="81"/>
      <c r="AX118" s="86" t="s">
        <v>46</v>
      </c>
      <c r="AY118" s="81"/>
      <c r="AZ118" s="81"/>
      <c r="BA118" s="81"/>
      <c r="BB118" s="81"/>
      <c r="BC118" s="81"/>
      <c r="BD118" s="81"/>
      <c r="BE118" s="86" t="s">
        <v>46</v>
      </c>
      <c r="BF118" s="81"/>
      <c r="BG118" s="81"/>
      <c r="BH118" s="81"/>
      <c r="BI118" s="81"/>
      <c r="BJ118" s="81"/>
      <c r="BK118" s="81"/>
      <c r="BL118" s="86" t="s">
        <v>46</v>
      </c>
      <c r="BM118" s="81"/>
      <c r="BN118" s="81"/>
      <c r="BO118" s="81"/>
      <c r="BP118" s="81"/>
      <c r="BQ118" s="81"/>
      <c r="BR118" s="81"/>
    </row>
    <row r="119" spans="1:70" x14ac:dyDescent="0.25">
      <c r="A119" s="63" t="str">
        <f>A59</f>
        <v>Neutral 4 Deg</v>
      </c>
      <c r="B119" s="63"/>
      <c r="C119" s="63"/>
      <c r="D119" s="63"/>
      <c r="E119" s="63"/>
      <c r="F119" s="23"/>
      <c r="G119" s="65"/>
      <c r="H119" s="63" t="str">
        <f>H59</f>
        <v>NeutralWS 4 Deg</v>
      </c>
      <c r="I119" s="63"/>
      <c r="J119" s="63"/>
      <c r="K119" s="63"/>
      <c r="L119" s="63"/>
      <c r="M119" s="23"/>
      <c r="N119" s="61"/>
      <c r="O119" s="63" t="str">
        <f>O59</f>
        <v>Slow Change 4 Deg</v>
      </c>
      <c r="P119" s="63"/>
      <c r="Q119" s="63"/>
      <c r="R119" s="63"/>
      <c r="S119" s="63"/>
      <c r="T119" s="23"/>
      <c r="U119" s="65"/>
      <c r="V119" s="63" t="str">
        <f>V59</f>
        <v>Fast Change 4 Deg</v>
      </c>
      <c r="W119" s="63"/>
      <c r="X119" s="63"/>
      <c r="Y119" s="63"/>
      <c r="Z119" s="63"/>
      <c r="AA119" s="23"/>
      <c r="AB119" s="65"/>
      <c r="AC119" s="63" t="str">
        <f>AC59</f>
        <v>NoIC 4 Deg</v>
      </c>
      <c r="AD119" s="63"/>
      <c r="AE119" s="63"/>
      <c r="AF119" s="63"/>
      <c r="AG119" s="63"/>
      <c r="AH119" s="23"/>
      <c r="AI119" s="65"/>
      <c r="AJ119" s="79" t="str">
        <f>AJ59</f>
        <v>Neutral 2 Deg</v>
      </c>
      <c r="AK119" s="79"/>
      <c r="AL119" s="79"/>
      <c r="AM119" s="79"/>
      <c r="AN119" s="79"/>
      <c r="AO119" s="82"/>
      <c r="AP119" s="81"/>
      <c r="AQ119" s="79" t="str">
        <f>AQ59</f>
        <v>NeutralWS 2 Deg</v>
      </c>
      <c r="AR119" s="79"/>
      <c r="AS119" s="79"/>
      <c r="AT119" s="79"/>
      <c r="AU119" s="79"/>
      <c r="AV119" s="82"/>
      <c r="AW119" s="77"/>
      <c r="AX119" s="79" t="str">
        <f>AX59</f>
        <v>Slow Change 2 Deg</v>
      </c>
      <c r="AY119" s="79"/>
      <c r="AZ119" s="79"/>
      <c r="BA119" s="79"/>
      <c r="BB119" s="79"/>
      <c r="BC119" s="82"/>
      <c r="BD119" s="81"/>
      <c r="BE119" s="79" t="str">
        <f>BE59</f>
        <v>Fast Change 2 Deg</v>
      </c>
      <c r="BF119" s="79"/>
      <c r="BG119" s="79"/>
      <c r="BH119" s="79"/>
      <c r="BI119" s="79"/>
      <c r="BJ119" s="82"/>
      <c r="BK119" s="81"/>
      <c r="BL119" s="79" t="str">
        <f>BL59</f>
        <v>NoIC 2 Deg</v>
      </c>
      <c r="BM119" s="79"/>
      <c r="BN119" s="79"/>
      <c r="BO119" s="79"/>
      <c r="BP119" s="79"/>
      <c r="BQ119" s="82"/>
      <c r="BR119" s="77"/>
    </row>
    <row r="120" spans="1:70" x14ac:dyDescent="0.25">
      <c r="A120" s="23" t="s">
        <v>1</v>
      </c>
      <c r="B120" s="63" t="s">
        <v>2</v>
      </c>
      <c r="C120" s="63" t="s">
        <v>17</v>
      </c>
      <c r="D120" s="63" t="s">
        <v>3</v>
      </c>
      <c r="E120" s="63" t="s">
        <v>18</v>
      </c>
      <c r="F120" s="63" t="s">
        <v>19</v>
      </c>
      <c r="G120" s="65"/>
      <c r="H120" s="23" t="s">
        <v>1</v>
      </c>
      <c r="I120" s="63" t="s">
        <v>2</v>
      </c>
      <c r="J120" s="63" t="s">
        <v>17</v>
      </c>
      <c r="K120" s="63" t="s">
        <v>3</v>
      </c>
      <c r="L120" s="63" t="s">
        <v>18</v>
      </c>
      <c r="M120" s="63" t="s">
        <v>19</v>
      </c>
      <c r="N120" s="73"/>
      <c r="O120" s="23" t="s">
        <v>1</v>
      </c>
      <c r="P120" s="63" t="s">
        <v>2</v>
      </c>
      <c r="Q120" s="63" t="s">
        <v>17</v>
      </c>
      <c r="R120" s="63" t="s">
        <v>3</v>
      </c>
      <c r="S120" s="63" t="s">
        <v>18</v>
      </c>
      <c r="T120" s="63" t="s">
        <v>19</v>
      </c>
      <c r="U120" s="65"/>
      <c r="V120" s="23" t="s">
        <v>1</v>
      </c>
      <c r="W120" s="63" t="s">
        <v>2</v>
      </c>
      <c r="X120" s="63" t="s">
        <v>17</v>
      </c>
      <c r="Y120" s="63" t="s">
        <v>3</v>
      </c>
      <c r="Z120" s="63" t="s">
        <v>18</v>
      </c>
      <c r="AA120" s="63" t="s">
        <v>19</v>
      </c>
      <c r="AB120" s="65"/>
      <c r="AC120" s="23" t="s">
        <v>1</v>
      </c>
      <c r="AD120" s="63" t="s">
        <v>2</v>
      </c>
      <c r="AE120" s="63" t="s">
        <v>17</v>
      </c>
      <c r="AF120" s="63" t="s">
        <v>3</v>
      </c>
      <c r="AG120" s="63" t="s">
        <v>18</v>
      </c>
      <c r="AH120" s="63" t="s">
        <v>19</v>
      </c>
      <c r="AI120" s="65"/>
      <c r="AJ120" s="82" t="s">
        <v>1</v>
      </c>
      <c r="AK120" s="79" t="s">
        <v>2</v>
      </c>
      <c r="AL120" s="79" t="s">
        <v>17</v>
      </c>
      <c r="AM120" s="79" t="s">
        <v>3</v>
      </c>
      <c r="AN120" s="79" t="s">
        <v>18</v>
      </c>
      <c r="AO120" s="79" t="s">
        <v>19</v>
      </c>
      <c r="AP120" s="81"/>
      <c r="AQ120" s="82" t="s">
        <v>1</v>
      </c>
      <c r="AR120" s="79" t="s">
        <v>2</v>
      </c>
      <c r="AS120" s="79" t="s">
        <v>17</v>
      </c>
      <c r="AT120" s="79" t="s">
        <v>3</v>
      </c>
      <c r="AU120" s="79" t="s">
        <v>18</v>
      </c>
      <c r="AV120" s="79" t="s">
        <v>19</v>
      </c>
      <c r="AW120" s="90"/>
      <c r="AX120" s="82" t="s">
        <v>1</v>
      </c>
      <c r="AY120" s="79" t="s">
        <v>2</v>
      </c>
      <c r="AZ120" s="79" t="s">
        <v>17</v>
      </c>
      <c r="BA120" s="79" t="s">
        <v>3</v>
      </c>
      <c r="BB120" s="79" t="s">
        <v>18</v>
      </c>
      <c r="BC120" s="79" t="s">
        <v>19</v>
      </c>
      <c r="BD120" s="81"/>
      <c r="BE120" s="82" t="s">
        <v>1</v>
      </c>
      <c r="BF120" s="79" t="s">
        <v>2</v>
      </c>
      <c r="BG120" s="79" t="s">
        <v>17</v>
      </c>
      <c r="BH120" s="79" t="s">
        <v>3</v>
      </c>
      <c r="BI120" s="79" t="s">
        <v>18</v>
      </c>
      <c r="BJ120" s="79" t="s">
        <v>19</v>
      </c>
      <c r="BK120" s="81"/>
      <c r="BL120" s="82" t="s">
        <v>1</v>
      </c>
      <c r="BM120" s="79" t="s">
        <v>2</v>
      </c>
      <c r="BN120" s="79" t="s">
        <v>17</v>
      </c>
      <c r="BO120" s="79" t="s">
        <v>3</v>
      </c>
      <c r="BP120" s="79" t="s">
        <v>18</v>
      </c>
      <c r="BQ120" s="79" t="s">
        <v>19</v>
      </c>
      <c r="BR120" s="90"/>
    </row>
    <row r="121" spans="1:70" x14ac:dyDescent="0.25">
      <c r="A121" s="23">
        <v>2020</v>
      </c>
      <c r="B121" s="75">
        <v>0</v>
      </c>
      <c r="C121" s="75">
        <v>0</v>
      </c>
      <c r="D121" s="75">
        <v>0</v>
      </c>
      <c r="E121" s="75">
        <v>0</v>
      </c>
      <c r="F121" s="75">
        <v>0</v>
      </c>
      <c r="G121" s="65"/>
      <c r="H121" s="23">
        <v>2020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3"/>
      <c r="O121" s="23">
        <v>2020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65"/>
      <c r="V121" s="23">
        <v>2020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65"/>
      <c r="AC121" s="23">
        <v>2020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65"/>
      <c r="AJ121" s="82">
        <v>2020</v>
      </c>
      <c r="AK121" s="92">
        <f t="shared" ref="AK121:AK123" si="24">B121</f>
        <v>0</v>
      </c>
      <c r="AL121" s="92">
        <f t="shared" ref="AL121:AL124" si="25">C121</f>
        <v>0</v>
      </c>
      <c r="AM121" s="92">
        <f t="shared" ref="AM121:AM124" si="26">D121</f>
        <v>0</v>
      </c>
      <c r="AN121" s="92">
        <f t="shared" ref="AN121:AN124" si="27">E121</f>
        <v>0</v>
      </c>
      <c r="AO121" s="92">
        <f t="shared" ref="AO121:AO124" si="28">F121</f>
        <v>0</v>
      </c>
      <c r="AP121" s="81"/>
      <c r="AQ121" s="82">
        <v>2020</v>
      </c>
      <c r="AR121" s="79">
        <f>I121</f>
        <v>0</v>
      </c>
      <c r="AS121" s="79">
        <f t="shared" ref="AS121:AV126" si="29">J121</f>
        <v>0</v>
      </c>
      <c r="AT121" s="79">
        <f t="shared" si="29"/>
        <v>0</v>
      </c>
      <c r="AU121" s="79">
        <f t="shared" si="29"/>
        <v>0</v>
      </c>
      <c r="AV121" s="79">
        <f t="shared" si="29"/>
        <v>0</v>
      </c>
      <c r="AW121" s="90"/>
      <c r="AX121" s="82">
        <v>2020</v>
      </c>
      <c r="AY121" s="79">
        <f>P121</f>
        <v>0</v>
      </c>
      <c r="AZ121" s="79">
        <f t="shared" ref="AZ121:BC126" si="30">Q121</f>
        <v>0</v>
      </c>
      <c r="BA121" s="79">
        <f t="shared" si="30"/>
        <v>0</v>
      </c>
      <c r="BB121" s="79">
        <f t="shared" si="30"/>
        <v>0</v>
      </c>
      <c r="BC121" s="79">
        <f t="shared" si="30"/>
        <v>0</v>
      </c>
      <c r="BD121" s="81"/>
      <c r="BE121" s="82">
        <v>2020</v>
      </c>
      <c r="BF121" s="79">
        <f>W121</f>
        <v>0</v>
      </c>
      <c r="BG121" s="79">
        <f t="shared" ref="BG121:BJ126" si="31">X121</f>
        <v>0</v>
      </c>
      <c r="BH121" s="79">
        <f t="shared" si="31"/>
        <v>0</v>
      </c>
      <c r="BI121" s="79">
        <f t="shared" si="31"/>
        <v>0</v>
      </c>
      <c r="BJ121" s="79">
        <f t="shared" si="31"/>
        <v>0</v>
      </c>
      <c r="BK121" s="81"/>
      <c r="BL121" s="82">
        <v>2020</v>
      </c>
      <c r="BM121" s="92">
        <f>AD121</f>
        <v>0</v>
      </c>
      <c r="BN121" s="92">
        <f t="shared" ref="BN121:BQ126" si="32">AE121</f>
        <v>0</v>
      </c>
      <c r="BO121" s="92">
        <f t="shared" si="32"/>
        <v>0</v>
      </c>
      <c r="BP121" s="92">
        <f t="shared" si="32"/>
        <v>0</v>
      </c>
      <c r="BQ121" s="92">
        <f t="shared" si="32"/>
        <v>0</v>
      </c>
      <c r="BR121" s="90"/>
    </row>
    <row r="122" spans="1:70" x14ac:dyDescent="0.25">
      <c r="A122" s="23">
        <v>2021</v>
      </c>
      <c r="B122" s="75">
        <v>0</v>
      </c>
      <c r="C122" s="75">
        <v>0</v>
      </c>
      <c r="D122" s="75">
        <v>0</v>
      </c>
      <c r="E122" s="75">
        <v>0</v>
      </c>
      <c r="F122" s="75">
        <v>0</v>
      </c>
      <c r="G122" s="65"/>
      <c r="H122" s="23">
        <v>2021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3"/>
      <c r="O122" s="23">
        <v>2021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65"/>
      <c r="V122" s="23">
        <v>2021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65"/>
      <c r="AC122" s="23">
        <v>2021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65"/>
      <c r="AJ122" s="82">
        <v>2021</v>
      </c>
      <c r="AK122" s="92">
        <f t="shared" si="24"/>
        <v>0</v>
      </c>
      <c r="AL122" s="92">
        <f t="shared" si="25"/>
        <v>0</v>
      </c>
      <c r="AM122" s="92">
        <f t="shared" si="26"/>
        <v>0</v>
      </c>
      <c r="AN122" s="92">
        <f t="shared" si="27"/>
        <v>0</v>
      </c>
      <c r="AO122" s="92">
        <f t="shared" si="28"/>
        <v>0</v>
      </c>
      <c r="AP122" s="81"/>
      <c r="AQ122" s="82">
        <v>2021</v>
      </c>
      <c r="AR122" s="79">
        <f t="shared" ref="AR122:AR126" si="33">I122</f>
        <v>0</v>
      </c>
      <c r="AS122" s="79">
        <f t="shared" si="29"/>
        <v>0</v>
      </c>
      <c r="AT122" s="79">
        <f t="shared" si="29"/>
        <v>0</v>
      </c>
      <c r="AU122" s="79">
        <f t="shared" si="29"/>
        <v>0</v>
      </c>
      <c r="AV122" s="79">
        <f t="shared" si="29"/>
        <v>0</v>
      </c>
      <c r="AW122" s="90"/>
      <c r="AX122" s="82">
        <v>2021</v>
      </c>
      <c r="AY122" s="79">
        <f t="shared" ref="AY122:AY126" si="34">P122</f>
        <v>0</v>
      </c>
      <c r="AZ122" s="79">
        <f t="shared" si="30"/>
        <v>0</v>
      </c>
      <c r="BA122" s="79">
        <f t="shared" si="30"/>
        <v>0</v>
      </c>
      <c r="BB122" s="79">
        <f t="shared" si="30"/>
        <v>0</v>
      </c>
      <c r="BC122" s="79">
        <f t="shared" si="30"/>
        <v>0</v>
      </c>
      <c r="BD122" s="81"/>
      <c r="BE122" s="82">
        <v>2021</v>
      </c>
      <c r="BF122" s="79">
        <f t="shared" ref="BF122:BF126" si="35">W122</f>
        <v>0</v>
      </c>
      <c r="BG122" s="79">
        <f t="shared" si="31"/>
        <v>0</v>
      </c>
      <c r="BH122" s="79">
        <f t="shared" si="31"/>
        <v>0</v>
      </c>
      <c r="BI122" s="79">
        <f t="shared" si="31"/>
        <v>0</v>
      </c>
      <c r="BJ122" s="79">
        <f t="shared" si="31"/>
        <v>0</v>
      </c>
      <c r="BK122" s="81"/>
      <c r="BL122" s="82">
        <v>2021</v>
      </c>
      <c r="BM122" s="92">
        <f t="shared" ref="BM122:BM126" si="36">AD122</f>
        <v>0</v>
      </c>
      <c r="BN122" s="92">
        <f t="shared" si="32"/>
        <v>0</v>
      </c>
      <c r="BO122" s="92">
        <f t="shared" si="32"/>
        <v>0</v>
      </c>
      <c r="BP122" s="92">
        <f t="shared" si="32"/>
        <v>0</v>
      </c>
      <c r="BQ122" s="92">
        <f t="shared" si="32"/>
        <v>0</v>
      </c>
      <c r="BR122" s="90"/>
    </row>
    <row r="123" spans="1:70" x14ac:dyDescent="0.25">
      <c r="A123" s="23">
        <v>2022</v>
      </c>
      <c r="B123" s="75">
        <v>0</v>
      </c>
      <c r="C123" s="75">
        <v>0</v>
      </c>
      <c r="D123" s="75">
        <v>0</v>
      </c>
      <c r="E123" s="75">
        <v>0</v>
      </c>
      <c r="F123" s="75">
        <v>0</v>
      </c>
      <c r="G123" s="65"/>
      <c r="H123" s="23">
        <v>2022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3"/>
      <c r="O123" s="23">
        <v>2022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65"/>
      <c r="V123" s="23">
        <v>2022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65"/>
      <c r="AC123" s="23">
        <v>2022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65"/>
      <c r="AJ123" s="82">
        <v>2022</v>
      </c>
      <c r="AK123" s="92">
        <f t="shared" si="24"/>
        <v>0</v>
      </c>
      <c r="AL123" s="92">
        <f t="shared" si="25"/>
        <v>0</v>
      </c>
      <c r="AM123" s="92">
        <f t="shared" si="26"/>
        <v>0</v>
      </c>
      <c r="AN123" s="92">
        <f t="shared" si="27"/>
        <v>0</v>
      </c>
      <c r="AO123" s="92">
        <f t="shared" si="28"/>
        <v>0</v>
      </c>
      <c r="AP123" s="81"/>
      <c r="AQ123" s="82">
        <v>2022</v>
      </c>
      <c r="AR123" s="79">
        <f t="shared" si="33"/>
        <v>0</v>
      </c>
      <c r="AS123" s="79">
        <f t="shared" si="29"/>
        <v>0</v>
      </c>
      <c r="AT123" s="79">
        <f t="shared" si="29"/>
        <v>0</v>
      </c>
      <c r="AU123" s="79">
        <f t="shared" si="29"/>
        <v>0</v>
      </c>
      <c r="AV123" s="79">
        <f t="shared" si="29"/>
        <v>0</v>
      </c>
      <c r="AW123" s="90"/>
      <c r="AX123" s="82">
        <v>2022</v>
      </c>
      <c r="AY123" s="79">
        <f t="shared" si="34"/>
        <v>0</v>
      </c>
      <c r="AZ123" s="79">
        <f t="shared" si="30"/>
        <v>0</v>
      </c>
      <c r="BA123" s="79">
        <f t="shared" si="30"/>
        <v>0</v>
      </c>
      <c r="BB123" s="79">
        <f t="shared" si="30"/>
        <v>0</v>
      </c>
      <c r="BC123" s="79">
        <f t="shared" si="30"/>
        <v>0</v>
      </c>
      <c r="BD123" s="81"/>
      <c r="BE123" s="82">
        <v>2022</v>
      </c>
      <c r="BF123" s="79">
        <f t="shared" si="35"/>
        <v>0</v>
      </c>
      <c r="BG123" s="79">
        <f t="shared" si="31"/>
        <v>0</v>
      </c>
      <c r="BH123" s="79">
        <f t="shared" si="31"/>
        <v>0</v>
      </c>
      <c r="BI123" s="79">
        <f t="shared" si="31"/>
        <v>0</v>
      </c>
      <c r="BJ123" s="79">
        <f t="shared" si="31"/>
        <v>0</v>
      </c>
      <c r="BK123" s="81"/>
      <c r="BL123" s="82">
        <v>2022</v>
      </c>
      <c r="BM123" s="92">
        <f t="shared" si="36"/>
        <v>0</v>
      </c>
      <c r="BN123" s="92">
        <f t="shared" si="32"/>
        <v>0</v>
      </c>
      <c r="BO123" s="92">
        <f t="shared" si="32"/>
        <v>0</v>
      </c>
      <c r="BP123" s="92">
        <f t="shared" si="32"/>
        <v>0</v>
      </c>
      <c r="BQ123" s="92">
        <f t="shared" si="32"/>
        <v>0</v>
      </c>
      <c r="BR123" s="90"/>
    </row>
    <row r="124" spans="1:70" x14ac:dyDescent="0.25">
      <c r="A124" s="23">
        <v>2023</v>
      </c>
      <c r="B124" s="74">
        <v>-11468.864258329384</v>
      </c>
      <c r="C124" s="74">
        <v>-6162.0948245194741</v>
      </c>
      <c r="D124" s="74">
        <v>-2018.1725160216447</v>
      </c>
      <c r="E124" s="74">
        <v>24.682900371997675</v>
      </c>
      <c r="F124" s="74">
        <v>-7967.2607970986865</v>
      </c>
      <c r="G124" s="65"/>
      <c r="H124" s="23">
        <v>2023</v>
      </c>
      <c r="I124" s="74">
        <v>-11468.864258329384</v>
      </c>
      <c r="J124" s="74">
        <v>-6162.0948245194741</v>
      </c>
      <c r="K124" s="74">
        <v>-2018.1725160216447</v>
      </c>
      <c r="L124" s="74">
        <v>24.682900371997675</v>
      </c>
      <c r="M124" s="74">
        <v>-7967.2607970986865</v>
      </c>
      <c r="N124" s="73"/>
      <c r="O124" s="23">
        <v>2023</v>
      </c>
      <c r="P124" s="74">
        <v>-2535.7729355384363</v>
      </c>
      <c r="Q124" s="74">
        <v>-1522.4706922135083</v>
      </c>
      <c r="R124" s="74">
        <v>-569.47757101088064</v>
      </c>
      <c r="S124" s="74">
        <v>-181.40489395312761</v>
      </c>
      <c r="T124" s="74">
        <v>-7083.971298007702</v>
      </c>
      <c r="U124" s="65"/>
      <c r="V124" s="23">
        <v>2023</v>
      </c>
      <c r="W124" s="74">
        <v>-16285.659398119431</v>
      </c>
      <c r="X124" s="74">
        <v>-13366.82267378387</v>
      </c>
      <c r="Y124" s="74">
        <v>-10999.198387067358</v>
      </c>
      <c r="Z124" s="74">
        <v>-346.69791107146739</v>
      </c>
      <c r="AA124" s="74">
        <v>-10008.167020592373</v>
      </c>
      <c r="AB124" s="65"/>
      <c r="AC124" s="23">
        <v>2023</v>
      </c>
      <c r="AD124" s="74">
        <v>-11341.785793359391</v>
      </c>
      <c r="AE124" s="74">
        <v>-5824.3838022751734</v>
      </c>
      <c r="AF124" s="74">
        <v>-900.15595940122148</v>
      </c>
      <c r="AG124" s="74">
        <v>36.045535453304183</v>
      </c>
      <c r="AH124" s="74">
        <v>-8114.9853528499953</v>
      </c>
      <c r="AI124" s="65"/>
      <c r="AJ124" s="82">
        <v>2023</v>
      </c>
      <c r="AK124" s="92">
        <f t="shared" ref="AK124:AO126" si="37">B124</f>
        <v>-11468.864258329384</v>
      </c>
      <c r="AL124" s="92">
        <f t="shared" si="25"/>
        <v>-6162.0948245194741</v>
      </c>
      <c r="AM124" s="92">
        <f t="shared" si="26"/>
        <v>-2018.1725160216447</v>
      </c>
      <c r="AN124" s="92">
        <f t="shared" si="27"/>
        <v>24.682900371997675</v>
      </c>
      <c r="AO124" s="92">
        <f t="shared" si="28"/>
        <v>-7967.2607970986865</v>
      </c>
      <c r="AP124" s="81"/>
      <c r="AQ124" s="82">
        <v>2023</v>
      </c>
      <c r="AR124" s="79">
        <f t="shared" si="33"/>
        <v>-11468.864258329384</v>
      </c>
      <c r="AS124" s="79">
        <f t="shared" si="29"/>
        <v>-6162.0948245194741</v>
      </c>
      <c r="AT124" s="79">
        <f t="shared" si="29"/>
        <v>-2018.1725160216447</v>
      </c>
      <c r="AU124" s="79">
        <f t="shared" si="29"/>
        <v>24.682900371997675</v>
      </c>
      <c r="AV124" s="79">
        <f t="shared" si="29"/>
        <v>-7967.2607970986865</v>
      </c>
      <c r="AW124" s="90"/>
      <c r="AX124" s="82">
        <v>2023</v>
      </c>
      <c r="AY124" s="79">
        <f t="shared" si="34"/>
        <v>-2535.7729355384363</v>
      </c>
      <c r="AZ124" s="79">
        <f t="shared" si="30"/>
        <v>-1522.4706922135083</v>
      </c>
      <c r="BA124" s="79">
        <f t="shared" si="30"/>
        <v>-569.47757101088064</v>
      </c>
      <c r="BB124" s="79">
        <f t="shared" si="30"/>
        <v>-181.40489395312761</v>
      </c>
      <c r="BC124" s="79">
        <f t="shared" si="30"/>
        <v>-7083.971298007702</v>
      </c>
      <c r="BD124" s="81"/>
      <c r="BE124" s="82">
        <v>2023</v>
      </c>
      <c r="BF124" s="79">
        <f t="shared" si="35"/>
        <v>-16285.659398119431</v>
      </c>
      <c r="BG124" s="79">
        <f t="shared" si="31"/>
        <v>-13366.82267378387</v>
      </c>
      <c r="BH124" s="79">
        <f t="shared" si="31"/>
        <v>-10999.198387067358</v>
      </c>
      <c r="BI124" s="79">
        <f t="shared" si="31"/>
        <v>-346.69791107146739</v>
      </c>
      <c r="BJ124" s="79">
        <f t="shared" si="31"/>
        <v>-10008.167020592373</v>
      </c>
      <c r="BK124" s="81"/>
      <c r="BL124" s="82">
        <v>2023</v>
      </c>
      <c r="BM124" s="92">
        <f t="shared" si="36"/>
        <v>-11341.785793359391</v>
      </c>
      <c r="BN124" s="92">
        <f t="shared" si="32"/>
        <v>-5824.3838022751734</v>
      </c>
      <c r="BO124" s="92">
        <f t="shared" si="32"/>
        <v>-900.15595940122148</v>
      </c>
      <c r="BP124" s="92">
        <f t="shared" si="32"/>
        <v>36.045535453304183</v>
      </c>
      <c r="BQ124" s="92">
        <f t="shared" si="32"/>
        <v>-8114.9853528499953</v>
      </c>
      <c r="BR124" s="90"/>
    </row>
    <row r="125" spans="1:70" x14ac:dyDescent="0.25">
      <c r="A125" s="23">
        <v>2024</v>
      </c>
      <c r="B125" s="75">
        <v>-9342.3088401015848</v>
      </c>
      <c r="C125" s="75">
        <v>-4929.3214421267621</v>
      </c>
      <c r="D125" s="75">
        <v>-1060.0093200883312</v>
      </c>
      <c r="E125" s="75">
        <v>-6.357147829796304</v>
      </c>
      <c r="F125" s="75">
        <v>-9557.991181849211</v>
      </c>
      <c r="G125" s="65"/>
      <c r="H125" s="23">
        <v>2024</v>
      </c>
      <c r="I125" s="75">
        <v>-11872.377851666184</v>
      </c>
      <c r="J125" s="75">
        <v>-7487.0107738263905</v>
      </c>
      <c r="K125" s="75">
        <v>-1758.0135345942472</v>
      </c>
      <c r="L125" s="75">
        <v>-3.2826205125893466</v>
      </c>
      <c r="M125" s="75">
        <v>-10351.761516328494</v>
      </c>
      <c r="N125" s="73"/>
      <c r="O125" s="23">
        <v>2024</v>
      </c>
      <c r="P125" s="75">
        <v>2364.8396215162938</v>
      </c>
      <c r="Q125" s="75">
        <v>335.79884635820054</v>
      </c>
      <c r="R125" s="75">
        <v>-151.95903568778886</v>
      </c>
      <c r="S125" s="75">
        <v>-81.026448835276824</v>
      </c>
      <c r="T125" s="75">
        <v>-9775.2610530584934</v>
      </c>
      <c r="U125" s="65"/>
      <c r="V125" s="23">
        <v>2024</v>
      </c>
      <c r="W125" s="75">
        <v>-24070.794467503671</v>
      </c>
      <c r="X125" s="75">
        <v>-16990.471698549343</v>
      </c>
      <c r="Y125" s="75">
        <v>-5780.5692092841637</v>
      </c>
      <c r="Z125" s="75">
        <v>-216.38272992190468</v>
      </c>
      <c r="AA125" s="75">
        <v>-12369.138430711406</v>
      </c>
      <c r="AB125" s="65"/>
      <c r="AC125" s="23">
        <v>2024</v>
      </c>
      <c r="AD125" s="75">
        <v>-173.55730215506628</v>
      </c>
      <c r="AE125" s="75">
        <v>-2433.2640435316134</v>
      </c>
      <c r="AF125" s="75">
        <v>1709.22847717267</v>
      </c>
      <c r="AG125" s="75">
        <v>1.6734556466763024</v>
      </c>
      <c r="AH125" s="75">
        <v>-12445.400417272351</v>
      </c>
      <c r="AI125" s="65"/>
      <c r="AJ125" s="82">
        <v>2024</v>
      </c>
      <c r="AK125" s="92">
        <f t="shared" si="37"/>
        <v>-9342.3088401015848</v>
      </c>
      <c r="AL125" s="92">
        <f t="shared" si="37"/>
        <v>-4929.3214421267621</v>
      </c>
      <c r="AM125" s="92">
        <f t="shared" si="37"/>
        <v>-1060.0093200883312</v>
      </c>
      <c r="AN125" s="92">
        <f t="shared" si="37"/>
        <v>-6.357147829796304</v>
      </c>
      <c r="AO125" s="92">
        <f t="shared" si="37"/>
        <v>-9557.991181849211</v>
      </c>
      <c r="AP125" s="81"/>
      <c r="AQ125" s="82">
        <v>2024</v>
      </c>
      <c r="AR125" s="79">
        <f t="shared" si="33"/>
        <v>-11872.377851666184</v>
      </c>
      <c r="AS125" s="79">
        <f t="shared" si="29"/>
        <v>-7487.0107738263905</v>
      </c>
      <c r="AT125" s="79">
        <f t="shared" si="29"/>
        <v>-1758.0135345942472</v>
      </c>
      <c r="AU125" s="79">
        <f t="shared" si="29"/>
        <v>-3.2826205125893466</v>
      </c>
      <c r="AV125" s="79">
        <f t="shared" si="29"/>
        <v>-10351.761516328494</v>
      </c>
      <c r="AW125" s="90"/>
      <c r="AX125" s="82">
        <v>2024</v>
      </c>
      <c r="AY125" s="79">
        <f t="shared" si="34"/>
        <v>2364.8396215162938</v>
      </c>
      <c r="AZ125" s="79">
        <f t="shared" si="30"/>
        <v>335.79884635820054</v>
      </c>
      <c r="BA125" s="79">
        <f t="shared" si="30"/>
        <v>-151.95903568778886</v>
      </c>
      <c r="BB125" s="79">
        <f t="shared" si="30"/>
        <v>-81.026448835276824</v>
      </c>
      <c r="BC125" s="79">
        <f t="shared" si="30"/>
        <v>-9775.2610530584934</v>
      </c>
      <c r="BD125" s="81"/>
      <c r="BE125" s="82">
        <v>2024</v>
      </c>
      <c r="BF125" s="79">
        <f t="shared" si="35"/>
        <v>-24070.794467503671</v>
      </c>
      <c r="BG125" s="79">
        <f t="shared" si="31"/>
        <v>-16990.471698549343</v>
      </c>
      <c r="BH125" s="79">
        <f t="shared" si="31"/>
        <v>-5780.5692092841637</v>
      </c>
      <c r="BI125" s="79">
        <f t="shared" si="31"/>
        <v>-216.38272992190468</v>
      </c>
      <c r="BJ125" s="79">
        <f t="shared" si="31"/>
        <v>-12369.138430711406</v>
      </c>
      <c r="BK125" s="81"/>
      <c r="BL125" s="82">
        <v>2024</v>
      </c>
      <c r="BM125" s="92">
        <f t="shared" si="36"/>
        <v>-173.55730215506628</v>
      </c>
      <c r="BN125" s="92">
        <f t="shared" si="32"/>
        <v>-2433.2640435316134</v>
      </c>
      <c r="BO125" s="92">
        <f t="shared" si="32"/>
        <v>1709.22847717267</v>
      </c>
      <c r="BP125" s="92">
        <f t="shared" si="32"/>
        <v>1.6734556466763024</v>
      </c>
      <c r="BQ125" s="92">
        <f t="shared" si="32"/>
        <v>-12445.400417272351</v>
      </c>
      <c r="BR125" s="90"/>
    </row>
    <row r="126" spans="1:70" x14ac:dyDescent="0.25">
      <c r="A126" s="23">
        <v>2025</v>
      </c>
      <c r="B126" s="74">
        <v>-5554.5047224971931</v>
      </c>
      <c r="C126" s="74">
        <v>-5503.5340565473307</v>
      </c>
      <c r="D126" s="74">
        <v>-1013.9797440371476</v>
      </c>
      <c r="E126" s="74">
        <v>3.3357210517351632</v>
      </c>
      <c r="F126" s="74">
        <v>-3569.4354116686154</v>
      </c>
      <c r="G126" s="65"/>
      <c r="H126" s="23">
        <v>2025</v>
      </c>
      <c r="I126" s="74">
        <v>-2929.0282262342516</v>
      </c>
      <c r="J126" s="74">
        <v>-2286.7693401006982</v>
      </c>
      <c r="K126" s="74">
        <v>-1236.9006778935072</v>
      </c>
      <c r="L126" s="74">
        <v>4.6563901657573297</v>
      </c>
      <c r="M126" s="74">
        <v>-3921.0222380584455</v>
      </c>
      <c r="N126" s="73"/>
      <c r="O126" s="23">
        <v>2025</v>
      </c>
      <c r="P126" s="74">
        <v>3158.6413878574967</v>
      </c>
      <c r="Q126" s="74">
        <v>1396.3963757242309</v>
      </c>
      <c r="R126" s="74">
        <v>463.42921333852064</v>
      </c>
      <c r="S126" s="74">
        <v>-19.033444406377384</v>
      </c>
      <c r="T126" s="74">
        <v>-3726.1535876785056</v>
      </c>
      <c r="U126" s="65"/>
      <c r="V126" s="23">
        <v>2025</v>
      </c>
      <c r="W126" s="74">
        <v>-13330.882623157464</v>
      </c>
      <c r="X126" s="74">
        <v>-4545.3526232892182</v>
      </c>
      <c r="Y126" s="74">
        <v>-4511.8335650856607</v>
      </c>
      <c r="Z126" s="74">
        <v>-169.2211035089349</v>
      </c>
      <c r="AA126" s="74">
        <v>-7496.8111851492431</v>
      </c>
      <c r="AB126" s="65"/>
      <c r="AC126" s="23">
        <v>2025</v>
      </c>
      <c r="AD126" s="74">
        <v>-5382.9721143508796</v>
      </c>
      <c r="AE126" s="74">
        <v>-3708.3462097235024</v>
      </c>
      <c r="AF126" s="74">
        <v>2593.5292274862586</v>
      </c>
      <c r="AG126" s="74">
        <v>-43.080533421001746</v>
      </c>
      <c r="AH126" s="74">
        <v>-5113.6807629044051</v>
      </c>
      <c r="AI126" s="65"/>
      <c r="AJ126" s="82">
        <v>2025</v>
      </c>
      <c r="AK126" s="92">
        <f t="shared" si="37"/>
        <v>-5554.5047224971931</v>
      </c>
      <c r="AL126" s="92">
        <f t="shared" si="37"/>
        <v>-5503.5340565473307</v>
      </c>
      <c r="AM126" s="92">
        <f t="shared" si="37"/>
        <v>-1013.9797440371476</v>
      </c>
      <c r="AN126" s="92">
        <f t="shared" si="37"/>
        <v>3.3357210517351632</v>
      </c>
      <c r="AO126" s="92">
        <f t="shared" si="37"/>
        <v>-3569.4354116686154</v>
      </c>
      <c r="AP126" s="81"/>
      <c r="AQ126" s="82">
        <v>2025</v>
      </c>
      <c r="AR126" s="79">
        <f t="shared" si="33"/>
        <v>-2929.0282262342516</v>
      </c>
      <c r="AS126" s="79">
        <f t="shared" si="29"/>
        <v>-2286.7693401006982</v>
      </c>
      <c r="AT126" s="79">
        <f t="shared" si="29"/>
        <v>-1236.9006778935072</v>
      </c>
      <c r="AU126" s="79">
        <f t="shared" si="29"/>
        <v>4.6563901657573297</v>
      </c>
      <c r="AV126" s="91">
        <f>M126</f>
        <v>-3921.0222380584455</v>
      </c>
      <c r="AW126" s="90"/>
      <c r="AX126" s="82">
        <v>2025</v>
      </c>
      <c r="AY126" s="79">
        <f t="shared" si="34"/>
        <v>3158.6413878574967</v>
      </c>
      <c r="AZ126" s="79">
        <f t="shared" si="30"/>
        <v>1396.3963757242309</v>
      </c>
      <c r="BA126" s="79">
        <f t="shared" si="30"/>
        <v>463.42921333852064</v>
      </c>
      <c r="BB126" s="79">
        <f t="shared" si="30"/>
        <v>-19.033444406377384</v>
      </c>
      <c r="BC126" s="79">
        <f t="shared" si="30"/>
        <v>-3726.1535876785056</v>
      </c>
      <c r="BD126" s="81"/>
      <c r="BE126" s="82">
        <v>2025</v>
      </c>
      <c r="BF126" s="79">
        <f t="shared" si="35"/>
        <v>-13330.882623157464</v>
      </c>
      <c r="BG126" s="79">
        <f t="shared" si="31"/>
        <v>-4545.3526232892182</v>
      </c>
      <c r="BH126" s="79">
        <f t="shared" si="31"/>
        <v>-4511.8335650856607</v>
      </c>
      <c r="BI126" s="79">
        <f t="shared" si="31"/>
        <v>-169.2211035089349</v>
      </c>
      <c r="BJ126" s="79">
        <f t="shared" si="31"/>
        <v>-7496.8111851492431</v>
      </c>
      <c r="BK126" s="81"/>
      <c r="BL126" s="82">
        <v>2025</v>
      </c>
      <c r="BM126" s="92">
        <f t="shared" si="36"/>
        <v>-5382.9721143508796</v>
      </c>
      <c r="BN126" s="92">
        <f t="shared" si="32"/>
        <v>-3708.3462097235024</v>
      </c>
      <c r="BO126" s="92">
        <f t="shared" si="32"/>
        <v>2593.5292274862586</v>
      </c>
      <c r="BP126" s="92">
        <f t="shared" si="32"/>
        <v>-43.080533421001746</v>
      </c>
      <c r="BQ126" s="92">
        <f>AH126</f>
        <v>-5113.6807629044051</v>
      </c>
      <c r="BR126" s="90"/>
    </row>
    <row r="127" spans="1:70" x14ac:dyDescent="0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</row>
  </sheetData>
  <scenarios current="0">
    <scenario name="Neutral" locked="1" count="1" user="Kiet Lee" comment="Created by Kiet Lee on 10/10/2017">
      <inputCells r="B2" val="5" numFmtId="9"/>
    </scenario>
  </scenarios>
  <mergeCells count="21">
    <mergeCell ref="V81:V96"/>
    <mergeCell ref="AC81:AC96"/>
    <mergeCell ref="BL81:BL96"/>
    <mergeCell ref="A81:A96"/>
    <mergeCell ref="H81:H96"/>
    <mergeCell ref="O81:O96"/>
    <mergeCell ref="AJ81:AJ96"/>
    <mergeCell ref="AQ81:AQ96"/>
    <mergeCell ref="AX81:AX96"/>
    <mergeCell ref="BE81:BE96"/>
    <mergeCell ref="A27:A42"/>
    <mergeCell ref="BL61:BL76"/>
    <mergeCell ref="AJ61:AJ76"/>
    <mergeCell ref="AQ61:AQ76"/>
    <mergeCell ref="AX61:AX76"/>
    <mergeCell ref="BE61:BE76"/>
    <mergeCell ref="A61:A76"/>
    <mergeCell ref="H61:H76"/>
    <mergeCell ref="O61:O76"/>
    <mergeCell ref="V61:V76"/>
    <mergeCell ref="AC61:AC76"/>
  </mergeCells>
  <conditionalFormatting sqref="D17:G21 H17:H23 M17:Q23">
    <cfRule type="cellIs" dxfId="12" priority="6" operator="lessThan">
      <formula>0</formula>
    </cfRule>
  </conditionalFormatting>
  <conditionalFormatting sqref="I17:L21">
    <cfRule type="cellIs" dxfId="11" priority="5" operator="lessThan">
      <formula>0</formula>
    </cfRule>
  </conditionalFormatting>
  <conditionalFormatting sqref="D22:G23">
    <cfRule type="cellIs" dxfId="10" priority="3" operator="lessThan">
      <formula>0</formula>
    </cfRule>
  </conditionalFormatting>
  <conditionalFormatting sqref="I22:L23">
    <cfRule type="cellIs" dxfId="9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AA58A-81E7-434D-B3BF-D2A3F1B717B0}">
  <sheetPr codeName="Sheet5"/>
  <dimension ref="A1:BS118"/>
  <sheetViews>
    <sheetView topLeftCell="A48" zoomScale="70" zoomScaleNormal="70" workbookViewId="0">
      <selection activeCell="AJ49" sqref="AJ49:BR118"/>
    </sheetView>
  </sheetViews>
  <sheetFormatPr defaultColWidth="14.7109375" defaultRowHeight="15" x14ac:dyDescent="0.25"/>
  <cols>
    <col min="1" max="2" width="14.7109375" style="55"/>
    <col min="3" max="3" width="17.140625" style="55" customWidth="1"/>
    <col min="4" max="4" width="14.7109375" style="55"/>
    <col min="5" max="5" width="15.7109375" style="55" customWidth="1"/>
    <col min="6" max="13" width="14.7109375" style="55"/>
    <col min="14" max="15" width="17.42578125" style="55" customWidth="1"/>
    <col min="16" max="16384" width="14.7109375" style="55"/>
  </cols>
  <sheetData>
    <row r="1" spans="1:63" s="50" customFormat="1" x14ac:dyDescent="0.25">
      <c r="A1" s="9" t="s">
        <v>11</v>
      </c>
      <c r="C1" s="9" t="s">
        <v>13</v>
      </c>
    </row>
    <row r="2" spans="1:63" x14ac:dyDescent="0.25">
      <c r="A2" s="5" t="s">
        <v>8</v>
      </c>
      <c r="B2" s="95">
        <v>0.06</v>
      </c>
      <c r="C2" s="21">
        <f>Discount_rate</f>
        <v>0.06</v>
      </c>
    </row>
    <row r="3" spans="1:63" x14ac:dyDescent="0.25">
      <c r="A3" s="10" t="s">
        <v>12</v>
      </c>
      <c r="B3" s="25">
        <v>105622.37</v>
      </c>
      <c r="C3" s="32">
        <f>Option_C2_Extend</f>
        <v>105622.36509598698</v>
      </c>
    </row>
    <row r="4" spans="1:63" x14ac:dyDescent="0.25">
      <c r="A4" s="10" t="s">
        <v>26</v>
      </c>
      <c r="B4" s="16">
        <v>30</v>
      </c>
      <c r="C4" s="20">
        <f>Network_payment_duration_years</f>
        <v>30</v>
      </c>
    </row>
    <row r="5" spans="1:63" x14ac:dyDescent="0.25">
      <c r="A5" s="10" t="s">
        <v>77</v>
      </c>
      <c r="B5" s="16">
        <v>2035</v>
      </c>
      <c r="C5" s="20">
        <f>Snowylink_Year</f>
        <v>2035</v>
      </c>
    </row>
    <row r="6" spans="1:63" x14ac:dyDescent="0.25">
      <c r="A6" s="11"/>
      <c r="B6" s="26"/>
      <c r="D6" s="50"/>
      <c r="E6" s="50"/>
    </row>
    <row r="7" spans="1:63" x14ac:dyDescent="0.25">
      <c r="A7" s="28" t="s">
        <v>14</v>
      </c>
      <c r="B7" s="30" t="str">
        <f>Assumptions!B23</f>
        <v>Neutral 4 Deg</v>
      </c>
      <c r="C7" s="30" t="str">
        <f>Assumptions!C23</f>
        <v>NeutralWS 4 Deg</v>
      </c>
      <c r="D7" s="30" t="str">
        <f>Assumptions!D23</f>
        <v>Slow Change 4 Deg</v>
      </c>
      <c r="E7" s="30" t="str">
        <f>Assumptions!E23</f>
        <v>Fast Change 4 Deg</v>
      </c>
      <c r="F7" s="30" t="str">
        <f>Assumptions!F23</f>
        <v>NoIC 4 Deg</v>
      </c>
      <c r="G7" s="30" t="str">
        <f>Assumptions!G23</f>
        <v>Neutral 2 Deg</v>
      </c>
      <c r="H7" s="30" t="str">
        <f>Assumptions!H23</f>
        <v>NeutralWS 2 Deg</v>
      </c>
      <c r="I7" s="30" t="str">
        <f>Assumptions!I23</f>
        <v>Slow Change 2 Deg</v>
      </c>
      <c r="J7" s="30" t="str">
        <f>Assumptions!J23</f>
        <v>Fast Change 2 Deg</v>
      </c>
      <c r="K7" s="30" t="str">
        <f>Assumptions!K23</f>
        <v>NoIC 2 Deg</v>
      </c>
    </row>
    <row r="8" spans="1:63" x14ac:dyDescent="0.25">
      <c r="A8" s="29" t="s">
        <v>7</v>
      </c>
      <c r="B8" s="25">
        <f>D45</f>
        <v>-68226.297049935907</v>
      </c>
      <c r="C8" s="25">
        <v>0</v>
      </c>
      <c r="D8" s="25">
        <v>0</v>
      </c>
      <c r="E8" s="25">
        <f>Y45</f>
        <v>-46037.74701451647</v>
      </c>
      <c r="F8" s="25">
        <v>0</v>
      </c>
      <c r="G8" s="25">
        <f>AM45</f>
        <v>-68226.297049935907</v>
      </c>
      <c r="H8" s="25">
        <v>0</v>
      </c>
      <c r="I8" s="25">
        <v>0</v>
      </c>
      <c r="J8" s="25">
        <f>BH45</f>
        <v>-46037.74701451647</v>
      </c>
      <c r="K8" s="25">
        <v>0</v>
      </c>
      <c r="P8" s="27"/>
      <c r="T8" s="27"/>
      <c r="U8" s="27"/>
      <c r="V8" s="27"/>
      <c r="BK8" s="27"/>
    </row>
    <row r="9" spans="1:63" x14ac:dyDescent="0.25">
      <c r="A9" s="11"/>
      <c r="B9" s="26"/>
      <c r="D9" s="50"/>
      <c r="E9" s="50"/>
      <c r="G9" s="27"/>
      <c r="H9" s="27"/>
      <c r="I9" s="27"/>
      <c r="J9" s="27"/>
      <c r="K9" s="27"/>
      <c r="L9" s="27"/>
      <c r="M9" s="27"/>
      <c r="N9" s="27"/>
      <c r="O9" s="27"/>
      <c r="P9" s="27"/>
      <c r="T9" s="27"/>
      <c r="U9" s="27"/>
      <c r="V9" s="27"/>
      <c r="BK9" s="27"/>
    </row>
    <row r="10" spans="1:63" s="50" customFormat="1" x14ac:dyDescent="0.25">
      <c r="A10" s="29" t="str">
        <f>Assumptions!A23</f>
        <v>Scenario weightings</v>
      </c>
      <c r="B10" s="6" t="str">
        <f>Assumptions!B23</f>
        <v>Neutral 4 Deg</v>
      </c>
      <c r="C10" s="6" t="str">
        <f>Assumptions!C23</f>
        <v>NeutralWS 4 Deg</v>
      </c>
      <c r="D10" s="6" t="str">
        <f>Assumptions!D23</f>
        <v>Slow Change 4 Deg</v>
      </c>
      <c r="E10" s="6" t="str">
        <f>Assumptions!E23</f>
        <v>Fast Change 4 Deg</v>
      </c>
      <c r="F10" s="6" t="str">
        <f>Assumptions!F23</f>
        <v>NoIC 4 Deg</v>
      </c>
      <c r="G10" s="6" t="str">
        <f>Assumptions!G23</f>
        <v>Neutral 2 Deg</v>
      </c>
      <c r="H10" s="6" t="str">
        <f>Assumptions!H23</f>
        <v>NeutralWS 2 Deg</v>
      </c>
      <c r="I10" s="6" t="str">
        <f>Assumptions!I23</f>
        <v>Slow Change 2 Deg</v>
      </c>
      <c r="J10" s="6" t="str">
        <f>Assumptions!J23</f>
        <v>Fast Change 2 Deg</v>
      </c>
      <c r="K10" s="6" t="str">
        <f>Assumptions!K23</f>
        <v>NoIC 2 Deg</v>
      </c>
      <c r="L10" s="6" t="str">
        <f>Assumptions!L23</f>
        <v>Total</v>
      </c>
    </row>
    <row r="11" spans="1:63" s="50" customFormat="1" x14ac:dyDescent="0.25">
      <c r="A11" s="10" t="s">
        <v>78</v>
      </c>
      <c r="B11" s="93">
        <v>0.7</v>
      </c>
      <c r="C11" s="93">
        <v>0</v>
      </c>
      <c r="D11" s="93">
        <v>0</v>
      </c>
      <c r="E11" s="93">
        <v>0</v>
      </c>
      <c r="F11" s="93">
        <v>0</v>
      </c>
      <c r="G11" s="93">
        <v>0.3</v>
      </c>
      <c r="H11" s="93">
        <v>0</v>
      </c>
      <c r="I11" s="93">
        <v>0</v>
      </c>
      <c r="J11" s="93">
        <v>0</v>
      </c>
      <c r="K11" s="93">
        <v>0</v>
      </c>
      <c r="L11" s="93">
        <f>SUM(B11:K11)</f>
        <v>1</v>
      </c>
    </row>
    <row r="12" spans="1:63" s="50" customFormat="1" x14ac:dyDescent="0.25">
      <c r="A12" s="10" t="s">
        <v>79</v>
      </c>
      <c r="B12" s="93">
        <v>0</v>
      </c>
      <c r="C12" s="93">
        <v>0</v>
      </c>
      <c r="D12" s="93">
        <v>0</v>
      </c>
      <c r="E12" s="93">
        <v>0.7</v>
      </c>
      <c r="F12" s="93">
        <v>0</v>
      </c>
      <c r="G12" s="93">
        <v>0</v>
      </c>
      <c r="H12" s="93">
        <v>0</v>
      </c>
      <c r="I12" s="93">
        <v>0</v>
      </c>
      <c r="J12" s="93">
        <v>0.3</v>
      </c>
      <c r="K12" s="93">
        <v>0</v>
      </c>
      <c r="L12" s="93">
        <f>SUM(B12:J12)</f>
        <v>1</v>
      </c>
    </row>
    <row r="13" spans="1:63" s="50" customFormat="1" x14ac:dyDescent="0.25">
      <c r="A13" s="10" t="s">
        <v>80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f>SUM(B13:J13)</f>
        <v>0</v>
      </c>
    </row>
    <row r="14" spans="1:63" s="50" customFormat="1" x14ac:dyDescent="0.25">
      <c r="A14" s="10" t="s">
        <v>80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f>SUM(B14:J14)</f>
        <v>0</v>
      </c>
    </row>
    <row r="15" spans="1:63" s="50" customFormat="1" x14ac:dyDescent="0.25">
      <c r="A15" s="11"/>
      <c r="B15" s="52"/>
      <c r="C15" s="52"/>
      <c r="D15" s="52"/>
      <c r="E15" s="52"/>
      <c r="F15" s="52"/>
    </row>
    <row r="16" spans="1:63" s="50" customFormat="1" x14ac:dyDescent="0.25">
      <c r="A16" s="33"/>
      <c r="B16" s="6" t="s">
        <v>27</v>
      </c>
      <c r="C16" s="33" t="str">
        <f ca="1">MID(CELL("filename",C1),FIND("]",CELL("filename",C1))+1,255)</f>
        <v>Benefits - Option C2_Extend</v>
      </c>
      <c r="D16" s="44" t="s">
        <v>62</v>
      </c>
      <c r="E16" s="44" t="s">
        <v>63</v>
      </c>
      <c r="F16" s="44" t="s">
        <v>64</v>
      </c>
      <c r="G16" s="44" t="s">
        <v>65</v>
      </c>
      <c r="H16" s="44" t="s">
        <v>74</v>
      </c>
      <c r="I16" s="44" t="s">
        <v>66</v>
      </c>
      <c r="J16" s="44" t="s">
        <v>67</v>
      </c>
      <c r="K16" s="44" t="s">
        <v>68</v>
      </c>
      <c r="L16" s="44" t="s">
        <v>69</v>
      </c>
      <c r="M16" s="44" t="s">
        <v>75</v>
      </c>
      <c r="N16" s="10" t="str">
        <f>A11</f>
        <v>Neutral</v>
      </c>
      <c r="O16" s="30" t="str">
        <f>A12</f>
        <v>Fast</v>
      </c>
      <c r="P16" s="30" t="str">
        <f>A13</f>
        <v>Placeholder</v>
      </c>
      <c r="Q16" s="30" t="str">
        <f>A14</f>
        <v>Placeholder</v>
      </c>
      <c r="R16" s="27"/>
      <c r="T16" s="27"/>
      <c r="BK16" s="27"/>
    </row>
    <row r="17" spans="1:71" x14ac:dyDescent="0.25">
      <c r="A17" s="5" t="s">
        <v>8</v>
      </c>
      <c r="B17" s="24">
        <f>Assumptions!B12+Discount_rate</f>
        <v>0.06</v>
      </c>
      <c r="C17" s="46" t="s">
        <v>28</v>
      </c>
      <c r="D17" s="48">
        <v>-68226.3</v>
      </c>
      <c r="E17" s="48">
        <v>0</v>
      </c>
      <c r="F17" s="48">
        <v>0</v>
      </c>
      <c r="G17" s="48">
        <v>-46037.75</v>
      </c>
      <c r="H17" s="48">
        <v>0</v>
      </c>
      <c r="I17" s="48">
        <v>-68226.3</v>
      </c>
      <c r="J17" s="48">
        <v>0</v>
      </c>
      <c r="K17" s="48">
        <v>0</v>
      </c>
      <c r="L17" s="48">
        <v>-46037.75</v>
      </c>
      <c r="M17" s="48">
        <v>0</v>
      </c>
      <c r="N17" s="48">
        <f t="shared" ref="N17:N23" si="0">$B$11*$D17+$C$11*$E17+$D$11*$F17+$E$11*$G17+$G$11*$I17+$H$11*$J17+$I$11*$K17+$J$11*$L17+$F$11*$H17+$K$11*$M17</f>
        <v>-68226.299999999988</v>
      </c>
      <c r="O17" s="48">
        <f t="shared" ref="O17:O23" si="1">$B$12*$D17+$C$12*$E17+$D$12*$F17+$E$12*$G17+$G$12*$I17+$H$12*$J17+$I$12*$K17+$J$12*$L17+$F$12*$H17+$K$12*$M17</f>
        <v>-46037.75</v>
      </c>
      <c r="P17" s="48">
        <f t="shared" ref="P17:P23" si="2">$B$13*$D17+$C$13*$E17+$D$13*$F17+$E$13*$G17+$G$13*$I17+$H$13*$J17+$I$13*$K17+$J$13*$L17+$F$13*$H17+$K$13*$M17</f>
        <v>0</v>
      </c>
      <c r="Q17" s="48">
        <f t="shared" ref="Q17:Q23" si="3">$B$14*$D17+$C$14*$E17+$D$14*$F17+$E$14*$G17+$G$14*$I17+$H$14*$J17+$I$14*$K17+$J$14*$L17+$F$14*$H17+$K$14*$M17</f>
        <v>0</v>
      </c>
      <c r="R17" s="27"/>
      <c r="T17" s="27"/>
      <c r="BK17" s="27"/>
    </row>
    <row r="18" spans="1:71" x14ac:dyDescent="0.25">
      <c r="A18" s="23"/>
      <c r="B18" s="24">
        <f>Assumptions!B13+Discount_rate</f>
        <v>0.1</v>
      </c>
      <c r="C18" s="23" t="str">
        <f>"Discount rate " &amp;(B18*100)&amp;"%"</f>
        <v>Discount rate 10%</v>
      </c>
      <c r="D18" s="48">
        <v>-60513.41</v>
      </c>
      <c r="E18" s="48">
        <v>0</v>
      </c>
      <c r="F18" s="48">
        <v>0</v>
      </c>
      <c r="G18" s="48">
        <v>-51024.7</v>
      </c>
      <c r="H18" s="48">
        <v>0</v>
      </c>
      <c r="I18" s="48">
        <v>-60513.41</v>
      </c>
      <c r="J18" s="48">
        <v>0</v>
      </c>
      <c r="K18" s="48">
        <v>0</v>
      </c>
      <c r="L18" s="48">
        <v>-51024.7</v>
      </c>
      <c r="M18" s="48">
        <v>0</v>
      </c>
      <c r="N18" s="48">
        <f t="shared" si="0"/>
        <v>-60513.41</v>
      </c>
      <c r="O18" s="48">
        <f t="shared" si="1"/>
        <v>-51024.69999999999</v>
      </c>
      <c r="P18" s="48">
        <f t="shared" si="2"/>
        <v>0</v>
      </c>
      <c r="Q18" s="48">
        <f t="shared" si="3"/>
        <v>0</v>
      </c>
      <c r="R18" s="27"/>
      <c r="T18" s="27"/>
      <c r="BK18" s="27"/>
    </row>
    <row r="19" spans="1:71" x14ac:dyDescent="0.25">
      <c r="A19" s="23"/>
      <c r="B19" s="24">
        <f>Assumptions!B14+Discount_rate</f>
        <v>0.03</v>
      </c>
      <c r="C19" s="23" t="str">
        <f>"Discount rate " &amp;(B19*100)&amp;"%"</f>
        <v>Discount rate 3%</v>
      </c>
      <c r="D19" s="48">
        <v>-67821.850000000006</v>
      </c>
      <c r="E19" s="48">
        <v>0</v>
      </c>
      <c r="F19" s="48">
        <v>0</v>
      </c>
      <c r="G19" s="48">
        <v>-19619.77</v>
      </c>
      <c r="H19" s="48">
        <v>0</v>
      </c>
      <c r="I19" s="48">
        <v>-67821.850000000006</v>
      </c>
      <c r="J19" s="48">
        <v>0</v>
      </c>
      <c r="K19" s="48">
        <v>0</v>
      </c>
      <c r="L19" s="48">
        <v>-19619.77</v>
      </c>
      <c r="M19" s="48">
        <v>0</v>
      </c>
      <c r="N19" s="48">
        <f t="shared" si="0"/>
        <v>-67821.850000000006</v>
      </c>
      <c r="O19" s="48">
        <f t="shared" si="1"/>
        <v>-19619.77</v>
      </c>
      <c r="P19" s="48">
        <f t="shared" si="2"/>
        <v>0</v>
      </c>
      <c r="Q19" s="48">
        <f t="shared" si="3"/>
        <v>0</v>
      </c>
      <c r="R19" s="27"/>
      <c r="T19" s="27"/>
      <c r="BK19" s="27"/>
    </row>
    <row r="20" spans="1:71" x14ac:dyDescent="0.25">
      <c r="A20" s="22" t="s">
        <v>12</v>
      </c>
      <c r="B20" s="25">
        <f>Assumptions!B16*(Option_C2_Extend)</f>
        <v>137309.0746247831</v>
      </c>
      <c r="C20" s="22" t="str">
        <f>"Cost x "&amp;Assumptions!B16</f>
        <v>Cost x 1.3</v>
      </c>
      <c r="D20" s="48">
        <v>-91427.15</v>
      </c>
      <c r="E20" s="48">
        <v>0</v>
      </c>
      <c r="F20" s="48">
        <v>0</v>
      </c>
      <c r="G20" s="48">
        <v>-69238.600000000006</v>
      </c>
      <c r="H20" s="48">
        <v>0</v>
      </c>
      <c r="I20" s="48">
        <v>-91427.15</v>
      </c>
      <c r="J20" s="48">
        <v>0</v>
      </c>
      <c r="K20" s="48">
        <v>0</v>
      </c>
      <c r="L20" s="48">
        <v>-69238.600000000006</v>
      </c>
      <c r="M20" s="48">
        <v>0</v>
      </c>
      <c r="N20" s="48">
        <f t="shared" si="0"/>
        <v>-91427.15</v>
      </c>
      <c r="O20" s="48">
        <f t="shared" si="1"/>
        <v>-69238.600000000006</v>
      </c>
      <c r="P20" s="48">
        <f t="shared" si="2"/>
        <v>0</v>
      </c>
      <c r="Q20" s="48">
        <f t="shared" si="3"/>
        <v>0</v>
      </c>
      <c r="R20" s="27"/>
      <c r="T20" s="27"/>
      <c r="BK20" s="27"/>
    </row>
    <row r="21" spans="1:71" x14ac:dyDescent="0.25">
      <c r="A21" s="22"/>
      <c r="B21" s="25">
        <f>Assumptions!B17*(Option_C2_Extend)</f>
        <v>73935.655567190886</v>
      </c>
      <c r="C21" s="22" t="str">
        <f>"Cost x "&amp;Assumptions!B17</f>
        <v>Cost x 0.7</v>
      </c>
      <c r="D21" s="48">
        <v>-45025.440000000002</v>
      </c>
      <c r="E21" s="48">
        <v>0</v>
      </c>
      <c r="F21" s="48">
        <v>0</v>
      </c>
      <c r="G21" s="48">
        <v>-22836.89</v>
      </c>
      <c r="H21" s="48">
        <v>0</v>
      </c>
      <c r="I21" s="48">
        <v>-45025.440000000002</v>
      </c>
      <c r="J21" s="48">
        <v>0</v>
      </c>
      <c r="K21" s="48">
        <v>0</v>
      </c>
      <c r="L21" s="48">
        <v>-22836.89</v>
      </c>
      <c r="M21" s="48">
        <v>0</v>
      </c>
      <c r="N21" s="48">
        <f t="shared" si="0"/>
        <v>-45025.440000000002</v>
      </c>
      <c r="O21" s="48">
        <f t="shared" si="1"/>
        <v>-22836.89</v>
      </c>
      <c r="P21" s="48">
        <f t="shared" si="2"/>
        <v>0</v>
      </c>
      <c r="Q21" s="48">
        <f t="shared" si="3"/>
        <v>0</v>
      </c>
      <c r="R21" s="27"/>
      <c r="T21" s="27"/>
      <c r="BK21" s="27"/>
    </row>
    <row r="22" spans="1:71" x14ac:dyDescent="0.25">
      <c r="A22" s="82" t="s">
        <v>77</v>
      </c>
      <c r="B22" s="83">
        <f>Assumptions!B19</f>
        <v>2040</v>
      </c>
      <c r="C22" s="82" t="str">
        <f>Assumptions!A19</f>
        <v>Keranglink 2040</v>
      </c>
      <c r="D22" s="48">
        <v>-68226.3</v>
      </c>
      <c r="E22" s="48">
        <v>0</v>
      </c>
      <c r="F22" s="48">
        <v>0</v>
      </c>
      <c r="G22" s="48">
        <v>-46037.75</v>
      </c>
      <c r="H22" s="48">
        <v>0</v>
      </c>
      <c r="I22" s="48">
        <v>-68226.3</v>
      </c>
      <c r="J22" s="48">
        <v>0</v>
      </c>
      <c r="K22" s="48">
        <v>0</v>
      </c>
      <c r="L22" s="48">
        <v>-46037.75</v>
      </c>
      <c r="M22" s="48">
        <v>0</v>
      </c>
      <c r="N22" s="48">
        <f t="shared" si="0"/>
        <v>-68226.299999999988</v>
      </c>
      <c r="O22" s="48">
        <f t="shared" si="1"/>
        <v>-46037.75</v>
      </c>
      <c r="P22" s="48">
        <f t="shared" si="2"/>
        <v>0</v>
      </c>
      <c r="Q22" s="48">
        <f t="shared" si="3"/>
        <v>0</v>
      </c>
      <c r="R22" s="27"/>
      <c r="T22" s="27"/>
      <c r="U22" s="27"/>
      <c r="V22" s="27"/>
      <c r="BK22" s="27"/>
    </row>
    <row r="23" spans="1:71" x14ac:dyDescent="0.25">
      <c r="A23" s="82"/>
      <c r="B23" s="83">
        <f>Assumptions!B20</f>
        <v>2030</v>
      </c>
      <c r="C23" s="82" t="str">
        <f>Assumptions!A20</f>
        <v>Keranglink 2030</v>
      </c>
      <c r="D23" s="48">
        <v>-68226.3</v>
      </c>
      <c r="E23" s="48">
        <v>0</v>
      </c>
      <c r="F23" s="48">
        <v>0</v>
      </c>
      <c r="G23" s="48">
        <v>-46037.75</v>
      </c>
      <c r="H23" s="48">
        <v>0</v>
      </c>
      <c r="I23" s="48">
        <v>-68226.3</v>
      </c>
      <c r="J23" s="48">
        <v>0</v>
      </c>
      <c r="K23" s="48">
        <v>0</v>
      </c>
      <c r="L23" s="48">
        <v>-46037.75</v>
      </c>
      <c r="M23" s="48">
        <v>0</v>
      </c>
      <c r="N23" s="48">
        <f t="shared" si="0"/>
        <v>-68226.299999999988</v>
      </c>
      <c r="O23" s="48">
        <f t="shared" si="1"/>
        <v>-46037.75</v>
      </c>
      <c r="P23" s="48">
        <f t="shared" si="2"/>
        <v>0</v>
      </c>
      <c r="Q23" s="48">
        <f t="shared" si="3"/>
        <v>0</v>
      </c>
      <c r="R23" s="27"/>
      <c r="T23" s="27"/>
      <c r="U23" s="27"/>
      <c r="V23" s="27"/>
      <c r="BK23" s="27"/>
    </row>
    <row r="24" spans="1:71" s="50" customFormat="1" x14ac:dyDescent="0.25">
      <c r="A24" s="59" t="s">
        <v>51</v>
      </c>
      <c r="B24" s="12"/>
      <c r="C24" s="4"/>
      <c r="E24" s="4"/>
    </row>
    <row r="25" spans="1:71" s="50" customFormat="1" x14ac:dyDescent="0.25">
      <c r="A25" s="105" t="s">
        <v>87</v>
      </c>
      <c r="B25" s="27"/>
      <c r="C25" s="108">
        <f>NPV($B$2,C27:C42)+NPV($B$2,D27:D42)</f>
        <v>84503.621958297241</v>
      </c>
      <c r="D25" s="26"/>
      <c r="E25" s="55"/>
      <c r="F25" s="55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x14ac:dyDescent="0.25">
      <c r="A26" s="13" t="s">
        <v>0</v>
      </c>
      <c r="B26" s="13" t="s">
        <v>1</v>
      </c>
      <c r="C26" s="13" t="s">
        <v>5</v>
      </c>
      <c r="D26" s="13" t="s">
        <v>48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x14ac:dyDescent="0.25">
      <c r="A27" s="128" t="s">
        <v>9</v>
      </c>
      <c r="B27" s="13">
        <v>2020</v>
      </c>
      <c r="C27" s="104">
        <v>0</v>
      </c>
      <c r="D27" s="104">
        <v>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x14ac:dyDescent="0.25">
      <c r="A28" s="129"/>
      <c r="B28" s="13">
        <v>2021</v>
      </c>
      <c r="C28" s="104">
        <v>0</v>
      </c>
      <c r="D28" s="104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x14ac:dyDescent="0.25">
      <c r="A29" s="129"/>
      <c r="B29" s="13">
        <v>2022</v>
      </c>
      <c r="C29" s="104">
        <v>0</v>
      </c>
      <c r="D29" s="104">
        <v>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x14ac:dyDescent="0.25">
      <c r="A30" s="129"/>
      <c r="B30" s="13">
        <v>2023</v>
      </c>
      <c r="C30" s="104">
        <v>0</v>
      </c>
      <c r="D30" s="104"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x14ac:dyDescent="0.25">
      <c r="A31" s="129"/>
      <c r="B31" s="13">
        <v>2024</v>
      </c>
      <c r="C31" s="104">
        <v>0</v>
      </c>
      <c r="D31" s="104"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x14ac:dyDescent="0.25">
      <c r="A32" s="129"/>
      <c r="B32" s="13">
        <v>2025</v>
      </c>
      <c r="C32" s="104">
        <v>7673.3502094990181</v>
      </c>
      <c r="D32" s="104">
        <v>764.37475136699516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x14ac:dyDescent="0.25">
      <c r="A33" s="129"/>
      <c r="B33" s="13">
        <v>2026</v>
      </c>
      <c r="C33" s="104">
        <v>7673.3502094990181</v>
      </c>
      <c r="D33" s="104">
        <v>764.37475136699516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x14ac:dyDescent="0.25">
      <c r="A34" s="129"/>
      <c r="B34" s="13">
        <v>2027</v>
      </c>
      <c r="C34" s="104">
        <v>7673.3502094990181</v>
      </c>
      <c r="D34" s="104">
        <v>764.37475136699516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x14ac:dyDescent="0.25">
      <c r="A35" s="129"/>
      <c r="B35" s="13">
        <v>2028</v>
      </c>
      <c r="C35" s="104">
        <v>7673.3502094990181</v>
      </c>
      <c r="D35" s="104">
        <v>764.37475136699516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x14ac:dyDescent="0.25">
      <c r="A36" s="129"/>
      <c r="B36" s="13">
        <v>2029</v>
      </c>
      <c r="C36" s="104">
        <v>7673.3502094990181</v>
      </c>
      <c r="D36" s="104">
        <v>764.37475136699516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x14ac:dyDescent="0.25">
      <c r="A37" s="129"/>
      <c r="B37" s="13">
        <v>2030</v>
      </c>
      <c r="C37" s="104">
        <v>7673.3502094990181</v>
      </c>
      <c r="D37" s="104">
        <v>764.37475136699516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x14ac:dyDescent="0.25">
      <c r="A38" s="129"/>
      <c r="B38" s="13">
        <v>2031</v>
      </c>
      <c r="C38" s="104">
        <v>7673.3502094990181</v>
      </c>
      <c r="D38" s="104">
        <v>764.37475136699516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x14ac:dyDescent="0.25">
      <c r="A39" s="129"/>
      <c r="B39" s="13">
        <v>2032</v>
      </c>
      <c r="C39" s="104">
        <v>7673.3502094990181</v>
      </c>
      <c r="D39" s="104">
        <v>764.37475136699516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x14ac:dyDescent="0.25">
      <c r="A40" s="129"/>
      <c r="B40" s="13">
        <v>2033</v>
      </c>
      <c r="C40" s="104">
        <v>7673.3502094990181</v>
      </c>
      <c r="D40" s="104">
        <v>764.37475136699516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x14ac:dyDescent="0.25">
      <c r="A41" s="129"/>
      <c r="B41" s="13">
        <v>2034</v>
      </c>
      <c r="C41" s="104">
        <v>7673.3502094990181</v>
      </c>
      <c r="D41" s="104">
        <v>764.37475136699516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x14ac:dyDescent="0.25">
      <c r="A42" s="130"/>
      <c r="B42" s="13" t="s">
        <v>33</v>
      </c>
      <c r="C42" s="104">
        <f>-PV($B$2,($B$4-($B41-Option_C2_Year+1)),C41,,0)</f>
        <v>88012.722385414978</v>
      </c>
      <c r="D42" s="104">
        <f>-PV($B$2,($B$4-($B41-Option_C2_Year+1)),D41,,0)</f>
        <v>8767.3181796398439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x14ac:dyDescent="0.25">
      <c r="A43" s="106"/>
      <c r="B43" s="27"/>
      <c r="C43" s="26"/>
      <c r="D43" s="26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x14ac:dyDescent="0.25">
      <c r="A44" s="4"/>
      <c r="C44" s="13" t="s">
        <v>4</v>
      </c>
      <c r="D44" s="13" t="s">
        <v>6</v>
      </c>
      <c r="H44" s="4"/>
      <c r="J44" s="13" t="s">
        <v>4</v>
      </c>
      <c r="K44" s="13" t="s">
        <v>6</v>
      </c>
      <c r="O44" s="4"/>
      <c r="Q44" s="13" t="s">
        <v>4</v>
      </c>
      <c r="R44" s="13" t="s">
        <v>6</v>
      </c>
      <c r="V44" s="4"/>
      <c r="X44" s="13" t="s">
        <v>4</v>
      </c>
      <c r="Y44" s="13" t="s">
        <v>6</v>
      </c>
      <c r="AC44" s="4"/>
      <c r="AE44" s="13" t="s">
        <v>4</v>
      </c>
      <c r="AF44" s="13" t="s">
        <v>6</v>
      </c>
      <c r="AJ44" s="4"/>
      <c r="AL44" s="13" t="s">
        <v>4</v>
      </c>
      <c r="AM44" s="13" t="s">
        <v>6</v>
      </c>
      <c r="AQ44" s="4"/>
      <c r="AS44" s="13" t="s">
        <v>4</v>
      </c>
      <c r="AT44" s="13" t="s">
        <v>6</v>
      </c>
      <c r="AX44" s="4"/>
      <c r="AZ44" s="13" t="s">
        <v>4</v>
      </c>
      <c r="BA44" s="13" t="s">
        <v>6</v>
      </c>
      <c r="BE44" s="4"/>
      <c r="BG44" s="13" t="s">
        <v>4</v>
      </c>
      <c r="BH44" s="13" t="s">
        <v>6</v>
      </c>
      <c r="BL44" s="4"/>
      <c r="BN44" s="13" t="s">
        <v>4</v>
      </c>
      <c r="BO44" s="13" t="s">
        <v>6</v>
      </c>
    </row>
    <row r="45" spans="1:71" x14ac:dyDescent="0.25">
      <c r="A45" s="26"/>
      <c r="B45" s="44" t="s">
        <v>7</v>
      </c>
      <c r="C45" s="2">
        <f>NPV($B$2,C52:C67)</f>
        <v>16277.324908361326</v>
      </c>
      <c r="D45" s="2">
        <f>C45-$C$25</f>
        <v>-68226.297049935907</v>
      </c>
      <c r="F45" s="103"/>
      <c r="H45" s="26"/>
      <c r="I45" s="44" t="s">
        <v>7</v>
      </c>
      <c r="J45" s="2"/>
      <c r="K45" s="2"/>
      <c r="O45" s="26"/>
      <c r="P45" s="44" t="s">
        <v>7</v>
      </c>
      <c r="Q45" s="2"/>
      <c r="R45" s="2"/>
      <c r="V45" s="26"/>
      <c r="W45" s="44" t="s">
        <v>7</v>
      </c>
      <c r="X45" s="2">
        <f>NPV($B$2,X52:X67)</f>
        <v>38465.874943780771</v>
      </c>
      <c r="Y45" s="2">
        <f>X45-$C$25</f>
        <v>-46037.74701451647</v>
      </c>
      <c r="AC45" s="26"/>
      <c r="AD45" s="44" t="s">
        <v>7</v>
      </c>
      <c r="AE45" s="2"/>
      <c r="AF45" s="2"/>
      <c r="AH45" s="54"/>
      <c r="AJ45" s="26"/>
      <c r="AK45" s="44" t="s">
        <v>7</v>
      </c>
      <c r="AL45" s="2">
        <f>NPV($B$2,AL52:AL67)</f>
        <v>16277.324908361326</v>
      </c>
      <c r="AM45" s="2">
        <f>AL45-$C$25</f>
        <v>-68226.297049935907</v>
      </c>
      <c r="AO45" s="54"/>
      <c r="AQ45" s="26"/>
      <c r="AR45" s="44" t="s">
        <v>7</v>
      </c>
      <c r="AS45" s="2"/>
      <c r="AT45" s="2"/>
      <c r="AX45" s="26"/>
      <c r="AY45" s="44" t="s">
        <v>7</v>
      </c>
      <c r="AZ45" s="2"/>
      <c r="BA45" s="2"/>
      <c r="BE45" s="26"/>
      <c r="BF45" s="44" t="s">
        <v>7</v>
      </c>
      <c r="BG45" s="2">
        <f>NPV($B$2,BG52:BG67)</f>
        <v>38465.874943780771</v>
      </c>
      <c r="BH45" s="2">
        <f>BG45-$C$25</f>
        <v>-46037.74701451647</v>
      </c>
      <c r="BL45" s="26"/>
      <c r="BM45" s="44" t="s">
        <v>7</v>
      </c>
      <c r="BN45" s="2"/>
      <c r="BO45" s="2"/>
    </row>
    <row r="46" spans="1:71" s="37" customFormat="1" ht="15.75" thickBot="1" x14ac:dyDescent="0.3">
      <c r="A46" s="36"/>
      <c r="C46" s="36"/>
      <c r="D46" s="36"/>
      <c r="E46" s="36"/>
      <c r="H46" s="36"/>
      <c r="J46" s="36"/>
      <c r="K46" s="36"/>
      <c r="L46" s="36"/>
      <c r="O46" s="36"/>
      <c r="Q46" s="36"/>
      <c r="R46" s="36"/>
      <c r="S46" s="36"/>
      <c r="V46" s="36"/>
      <c r="X46" s="36"/>
      <c r="Y46" s="36"/>
      <c r="Z46" s="36"/>
      <c r="AC46" s="36"/>
      <c r="AE46" s="36"/>
      <c r="AF46" s="36"/>
      <c r="AG46" s="36"/>
      <c r="AJ46" s="36"/>
      <c r="AL46" s="36"/>
      <c r="AM46" s="36"/>
      <c r="AN46" s="36"/>
      <c r="AQ46" s="36"/>
      <c r="AS46" s="36"/>
      <c r="AT46" s="36"/>
      <c r="AU46" s="36"/>
      <c r="AX46" s="36"/>
      <c r="AZ46" s="36"/>
      <c r="BA46" s="36"/>
      <c r="BB46" s="36"/>
      <c r="BE46" s="36"/>
      <c r="BG46" s="36"/>
      <c r="BH46" s="36"/>
      <c r="BI46" s="36"/>
      <c r="BL46" s="36"/>
      <c r="BN46" s="36"/>
      <c r="BO46" s="36"/>
      <c r="BP46" s="36"/>
    </row>
    <row r="47" spans="1:71" s="50" customFormat="1" x14ac:dyDescent="0.25">
      <c r="A47" s="4"/>
      <c r="C47" s="4"/>
      <c r="D47" s="4"/>
      <c r="E47" s="4"/>
      <c r="H47" s="4"/>
      <c r="J47" s="4"/>
      <c r="K47" s="4"/>
      <c r="L47" s="4"/>
      <c r="O47" s="4"/>
      <c r="Q47" s="4"/>
      <c r="R47" s="4"/>
      <c r="S47" s="4"/>
      <c r="V47" s="4"/>
      <c r="X47" s="4"/>
      <c r="Y47" s="4"/>
      <c r="Z47" s="4"/>
      <c r="AC47" s="4"/>
      <c r="AE47" s="4"/>
      <c r="AF47" s="4"/>
      <c r="AG47" s="4"/>
      <c r="AJ47" s="4"/>
      <c r="AL47" s="4"/>
      <c r="AM47" s="4"/>
      <c r="AN47" s="4"/>
      <c r="AQ47" s="4"/>
      <c r="AS47" s="4"/>
      <c r="AT47" s="4"/>
      <c r="AU47" s="4"/>
      <c r="AX47" s="4"/>
      <c r="AZ47" s="4"/>
      <c r="BA47" s="4"/>
      <c r="BB47" s="4"/>
      <c r="BE47" s="4"/>
      <c r="BG47" s="4"/>
      <c r="BH47" s="4"/>
      <c r="BI47" s="4"/>
      <c r="BL47" s="4"/>
      <c r="BN47" s="4"/>
      <c r="BO47" s="4"/>
      <c r="BP47" s="4"/>
    </row>
    <row r="48" spans="1:71" s="50" customFormat="1" x14ac:dyDescent="0.25">
      <c r="A48" s="53" t="s">
        <v>52</v>
      </c>
      <c r="C48" s="4"/>
      <c r="D48" s="4"/>
      <c r="E48" s="4"/>
      <c r="H48" s="4"/>
      <c r="J48" s="4"/>
      <c r="K48" s="4"/>
      <c r="L48" s="4"/>
      <c r="O48" s="4"/>
      <c r="Q48" s="4"/>
      <c r="R48" s="4"/>
      <c r="S48" s="4"/>
      <c r="V48" s="4"/>
      <c r="X48" s="4"/>
      <c r="Y48" s="4"/>
      <c r="Z48" s="4"/>
      <c r="AC48" s="53" t="s">
        <v>52</v>
      </c>
      <c r="AE48" s="4"/>
      <c r="AF48" s="4"/>
      <c r="AG48" s="4"/>
      <c r="AJ48" s="53" t="s">
        <v>52</v>
      </c>
      <c r="AL48" s="4"/>
      <c r="AM48" s="4"/>
      <c r="AN48" s="4"/>
      <c r="AQ48" s="4"/>
      <c r="AS48" s="4"/>
      <c r="AT48" s="4"/>
      <c r="AU48" s="4"/>
      <c r="AX48" s="4"/>
      <c r="AZ48" s="4"/>
      <c r="BA48" s="4"/>
      <c r="BB48" s="4"/>
      <c r="BE48" s="4"/>
      <c r="BG48" s="4"/>
      <c r="BH48" s="4"/>
      <c r="BI48" s="4"/>
      <c r="BL48" s="4"/>
      <c r="BN48" s="4"/>
      <c r="BO48" s="4"/>
      <c r="BP48" s="4"/>
    </row>
    <row r="49" spans="1:70" s="50" customFormat="1" x14ac:dyDescent="0.25">
      <c r="A49" s="60" t="s">
        <v>70</v>
      </c>
      <c r="B49" s="61"/>
      <c r="C49" s="62"/>
      <c r="D49" s="61"/>
      <c r="E49" s="61"/>
      <c r="F49" s="61"/>
      <c r="G49" s="61"/>
      <c r="H49" s="62"/>
      <c r="I49" s="61"/>
      <c r="J49" s="62"/>
      <c r="K49" s="61"/>
      <c r="L49" s="61"/>
      <c r="M49" s="61"/>
      <c r="N49" s="61"/>
      <c r="O49" s="62"/>
      <c r="P49" s="61"/>
      <c r="Q49" s="62"/>
      <c r="R49" s="61"/>
      <c r="S49" s="61"/>
      <c r="T49" s="61"/>
      <c r="U49" s="61"/>
      <c r="V49" s="62"/>
      <c r="W49" s="61"/>
      <c r="X49" s="62"/>
      <c r="Y49" s="61"/>
      <c r="Z49" s="61"/>
      <c r="AA49" s="61"/>
      <c r="AB49" s="61"/>
      <c r="AC49" s="60" t="s">
        <v>31</v>
      </c>
      <c r="AD49" s="61"/>
      <c r="AE49" s="62"/>
      <c r="AF49" s="61"/>
      <c r="AG49" s="61"/>
      <c r="AH49" s="61"/>
      <c r="AI49" s="61"/>
      <c r="AJ49" s="76" t="s">
        <v>71</v>
      </c>
      <c r="AK49" s="77"/>
      <c r="AL49" s="78"/>
      <c r="AM49" s="77"/>
      <c r="AN49" s="77"/>
      <c r="AO49" s="77"/>
      <c r="AP49" s="77"/>
      <c r="AQ49" s="78"/>
      <c r="AR49" s="77"/>
      <c r="AS49" s="78"/>
      <c r="AT49" s="77"/>
      <c r="AU49" s="77"/>
      <c r="AV49" s="77"/>
      <c r="AW49" s="77"/>
      <c r="AX49" s="78"/>
      <c r="AY49" s="77"/>
      <c r="AZ49" s="78"/>
      <c r="BA49" s="77"/>
      <c r="BB49" s="77"/>
      <c r="BC49" s="77"/>
      <c r="BD49" s="77"/>
      <c r="BE49" s="78"/>
      <c r="BF49" s="77"/>
      <c r="BG49" s="78"/>
      <c r="BH49" s="77"/>
      <c r="BI49" s="77"/>
      <c r="BJ49" s="77"/>
      <c r="BK49" s="77"/>
      <c r="BL49" s="78"/>
      <c r="BM49" s="77"/>
      <c r="BN49" s="78"/>
      <c r="BO49" s="77"/>
      <c r="BP49" s="77"/>
      <c r="BQ49" s="77"/>
      <c r="BR49" s="77"/>
    </row>
    <row r="50" spans="1:70" x14ac:dyDescent="0.25">
      <c r="A50" s="63" t="str">
        <f>B7</f>
        <v>Neutral 4 Deg</v>
      </c>
      <c r="B50" s="64"/>
      <c r="C50" s="64"/>
      <c r="D50" s="61"/>
      <c r="E50" s="61"/>
      <c r="F50" s="61"/>
      <c r="G50" s="65"/>
      <c r="H50" s="63" t="str">
        <f>C7</f>
        <v>NeutralWS 4 Deg</v>
      </c>
      <c r="I50" s="64"/>
      <c r="J50" s="64"/>
      <c r="K50" s="61"/>
      <c r="L50" s="61"/>
      <c r="M50" s="65"/>
      <c r="N50" s="65"/>
      <c r="O50" s="63" t="str">
        <f>D7</f>
        <v>Slow Change 4 Deg</v>
      </c>
      <c r="P50" s="64"/>
      <c r="Q50" s="64"/>
      <c r="R50" s="61"/>
      <c r="S50" s="61"/>
      <c r="T50" s="65"/>
      <c r="U50" s="65"/>
      <c r="V50" s="63" t="str">
        <f>E7</f>
        <v>Fast Change 4 Deg</v>
      </c>
      <c r="W50" s="64"/>
      <c r="X50" s="64"/>
      <c r="Y50" s="61"/>
      <c r="Z50" s="61"/>
      <c r="AA50" s="65"/>
      <c r="AB50" s="65"/>
      <c r="AC50" s="63" t="str">
        <f>F7</f>
        <v>NoIC 4 Deg</v>
      </c>
      <c r="AD50" s="64"/>
      <c r="AE50" s="64"/>
      <c r="AF50" s="61"/>
      <c r="AG50" s="61"/>
      <c r="AH50" s="65"/>
      <c r="AI50" s="65"/>
      <c r="AJ50" s="79" t="str">
        <f>G7</f>
        <v>Neutral 2 Deg</v>
      </c>
      <c r="AK50" s="80"/>
      <c r="AL50" s="80"/>
      <c r="AM50" s="77"/>
      <c r="AN50" s="77"/>
      <c r="AO50" s="81"/>
      <c r="AP50" s="81"/>
      <c r="AQ50" s="79" t="str">
        <f>H7</f>
        <v>NeutralWS 2 Deg</v>
      </c>
      <c r="AR50" s="80"/>
      <c r="AS50" s="80"/>
      <c r="AT50" s="77"/>
      <c r="AU50" s="77"/>
      <c r="AV50" s="81"/>
      <c r="AW50" s="81"/>
      <c r="AX50" s="79" t="str">
        <f>I7</f>
        <v>Slow Change 2 Deg</v>
      </c>
      <c r="AY50" s="80"/>
      <c r="AZ50" s="80"/>
      <c r="BA50" s="77"/>
      <c r="BB50" s="77"/>
      <c r="BC50" s="81"/>
      <c r="BD50" s="81"/>
      <c r="BE50" s="79" t="str">
        <f>J7</f>
        <v>Fast Change 2 Deg</v>
      </c>
      <c r="BF50" s="80"/>
      <c r="BG50" s="80"/>
      <c r="BH50" s="77"/>
      <c r="BI50" s="77"/>
      <c r="BJ50" s="81"/>
      <c r="BK50" s="81"/>
      <c r="BL50" s="79" t="str">
        <f>K7</f>
        <v>NoIC 2 Deg</v>
      </c>
      <c r="BM50" s="80"/>
      <c r="BN50" s="80"/>
      <c r="BO50" s="77"/>
      <c r="BP50" s="77"/>
      <c r="BQ50" s="81"/>
      <c r="BR50" s="81"/>
    </row>
    <row r="51" spans="1:70" x14ac:dyDescent="0.25">
      <c r="A51" s="23" t="s">
        <v>0</v>
      </c>
      <c r="B51" s="23" t="s">
        <v>1</v>
      </c>
      <c r="C51" s="23" t="s">
        <v>54</v>
      </c>
      <c r="D51" s="61"/>
      <c r="E51" s="61"/>
      <c r="F51" s="61"/>
      <c r="G51" s="65"/>
      <c r="H51" s="23" t="s">
        <v>0</v>
      </c>
      <c r="I51" s="23" t="s">
        <v>1</v>
      </c>
      <c r="J51" s="23" t="s">
        <v>54</v>
      </c>
      <c r="K51" s="61"/>
      <c r="L51" s="61"/>
      <c r="M51" s="65"/>
      <c r="N51" s="65"/>
      <c r="O51" s="23" t="s">
        <v>0</v>
      </c>
      <c r="P51" s="23" t="s">
        <v>1</v>
      </c>
      <c r="Q51" s="23" t="s">
        <v>54</v>
      </c>
      <c r="R51" s="61"/>
      <c r="S51" s="61"/>
      <c r="T51" s="65"/>
      <c r="U51" s="65"/>
      <c r="V51" s="23" t="s">
        <v>0</v>
      </c>
      <c r="W51" s="23" t="s">
        <v>1</v>
      </c>
      <c r="X51" s="23" t="s">
        <v>54</v>
      </c>
      <c r="Y51" s="61"/>
      <c r="Z51" s="61"/>
      <c r="AA51" s="65"/>
      <c r="AB51" s="65"/>
      <c r="AC51" s="23" t="s">
        <v>0</v>
      </c>
      <c r="AD51" s="23" t="s">
        <v>1</v>
      </c>
      <c r="AE51" s="23" t="s">
        <v>54</v>
      </c>
      <c r="AF51" s="61"/>
      <c r="AG51" s="61"/>
      <c r="AH51" s="65"/>
      <c r="AI51" s="65"/>
      <c r="AJ51" s="82" t="s">
        <v>0</v>
      </c>
      <c r="AK51" s="82" t="s">
        <v>1</v>
      </c>
      <c r="AL51" s="82" t="s">
        <v>54</v>
      </c>
      <c r="AM51" s="77"/>
      <c r="AN51" s="77"/>
      <c r="AO51" s="81"/>
      <c r="AP51" s="81"/>
      <c r="AQ51" s="82" t="s">
        <v>0</v>
      </c>
      <c r="AR51" s="82" t="s">
        <v>1</v>
      </c>
      <c r="AS51" s="82" t="s">
        <v>54</v>
      </c>
      <c r="AT51" s="77"/>
      <c r="AU51" s="77"/>
      <c r="AV51" s="81"/>
      <c r="AW51" s="81"/>
      <c r="AX51" s="82" t="s">
        <v>0</v>
      </c>
      <c r="AY51" s="82" t="s">
        <v>1</v>
      </c>
      <c r="AZ51" s="82" t="s">
        <v>54</v>
      </c>
      <c r="BA51" s="77"/>
      <c r="BB51" s="77"/>
      <c r="BC51" s="81"/>
      <c r="BD51" s="81"/>
      <c r="BE51" s="82" t="s">
        <v>0</v>
      </c>
      <c r="BF51" s="82" t="s">
        <v>1</v>
      </c>
      <c r="BG51" s="82" t="s">
        <v>54</v>
      </c>
      <c r="BH51" s="77"/>
      <c r="BI51" s="77"/>
      <c r="BJ51" s="81"/>
      <c r="BK51" s="81"/>
      <c r="BL51" s="82" t="s">
        <v>0</v>
      </c>
      <c r="BM51" s="82" t="s">
        <v>1</v>
      </c>
      <c r="BN51" s="82" t="s">
        <v>54</v>
      </c>
      <c r="BO51" s="77"/>
      <c r="BP51" s="77"/>
      <c r="BQ51" s="81"/>
      <c r="BR51" s="81"/>
    </row>
    <row r="52" spans="1:70" x14ac:dyDescent="0.25">
      <c r="A52" s="124" t="s">
        <v>9</v>
      </c>
      <c r="B52" s="23">
        <v>2020</v>
      </c>
      <c r="C52" s="66">
        <f t="shared" ref="C52:C66" si="4">IF(B52&gt;=Option_C2_Year,SUM(B92:F92),SUM(B112:F112))+C72</f>
        <v>0</v>
      </c>
      <c r="D52" s="61"/>
      <c r="E52" s="61"/>
      <c r="F52" s="61"/>
      <c r="G52" s="65"/>
      <c r="H52" s="124" t="s">
        <v>9</v>
      </c>
      <c r="I52" s="23">
        <v>2020</v>
      </c>
      <c r="J52" s="66">
        <f t="shared" ref="J52:J66" si="5">IF(I52&gt;=Option_C2_Year,SUM(I92:M92),SUM(I112:M112))+J72</f>
        <v>0</v>
      </c>
      <c r="K52" s="61"/>
      <c r="L52" s="61"/>
      <c r="M52" s="65"/>
      <c r="N52" s="65"/>
      <c r="O52" s="124" t="s">
        <v>9</v>
      </c>
      <c r="P52" s="23">
        <v>2020</v>
      </c>
      <c r="Q52" s="66">
        <f t="shared" ref="Q52:Q66" si="6">IF(P52&gt;=Option_C2_Year,SUM(P92:T92),SUM(P112:T112))+Q72</f>
        <v>0</v>
      </c>
      <c r="R52" s="61"/>
      <c r="S52" s="61"/>
      <c r="T52" s="65"/>
      <c r="U52" s="65"/>
      <c r="V52" s="124" t="s">
        <v>9</v>
      </c>
      <c r="W52" s="23">
        <v>2020</v>
      </c>
      <c r="X52" s="66">
        <f t="shared" ref="X52:X66" si="7">IF(W52&gt;=Option_C2_Year,SUM(W92:AA92),SUM(W112:AA112))+X72</f>
        <v>0</v>
      </c>
      <c r="Y52" s="61"/>
      <c r="Z52" s="61"/>
      <c r="AA52" s="65"/>
      <c r="AB52" s="65"/>
      <c r="AC52" s="124" t="s">
        <v>9</v>
      </c>
      <c r="AD52" s="23">
        <v>2020</v>
      </c>
      <c r="AE52" s="66">
        <f t="shared" ref="AE52:AE66" si="8">IF(AD52&gt;=Option_C2_Year,SUM(AD92:AH92),SUM(AD112:AH112))+AE72</f>
        <v>0</v>
      </c>
      <c r="AF52" s="61"/>
      <c r="AG52" s="61"/>
      <c r="AH52" s="65"/>
      <c r="AI52" s="65"/>
      <c r="AJ52" s="121" t="s">
        <v>9</v>
      </c>
      <c r="AK52" s="82">
        <v>2020</v>
      </c>
      <c r="AL52" s="83">
        <f t="shared" ref="AL52:AL66" si="9">IF(AK52&gt;=Option_C2_Year,SUM(AK92:AO92),SUM(AK112:AO112))+AL72</f>
        <v>0</v>
      </c>
      <c r="AM52" s="77"/>
      <c r="AN52" s="77"/>
      <c r="AO52" s="81"/>
      <c r="AP52" s="81"/>
      <c r="AQ52" s="121" t="s">
        <v>9</v>
      </c>
      <c r="AR52" s="82">
        <v>2020</v>
      </c>
      <c r="AS52" s="83">
        <f t="shared" ref="AS52:AS66" si="10">IF(AR52&gt;=Option_C2_Year,SUM(AR92:AV92),SUM(AR112:AV112))+AS72</f>
        <v>0</v>
      </c>
      <c r="AT52" s="77"/>
      <c r="AU52" s="77"/>
      <c r="AV52" s="81"/>
      <c r="AW52" s="81"/>
      <c r="AX52" s="121" t="s">
        <v>9</v>
      </c>
      <c r="AY52" s="82">
        <v>2020</v>
      </c>
      <c r="AZ52" s="83">
        <f t="shared" ref="AZ52:AZ66" si="11">IF(AY52&gt;=Option_C2_Year,SUM(AY92:BC92),SUM(AY112:BC112))+AZ72</f>
        <v>0</v>
      </c>
      <c r="BA52" s="77"/>
      <c r="BB52" s="77"/>
      <c r="BC52" s="81"/>
      <c r="BD52" s="81"/>
      <c r="BE52" s="121" t="s">
        <v>9</v>
      </c>
      <c r="BF52" s="82">
        <v>2020</v>
      </c>
      <c r="BG52" s="83">
        <f t="shared" ref="BG52:BG66" si="12">IF(BF52&gt;=Option_C2_Year,SUM(BF92:BJ92),SUM(BF112:BJ112))+BG72</f>
        <v>0</v>
      </c>
      <c r="BH52" s="77"/>
      <c r="BI52" s="77"/>
      <c r="BJ52" s="81"/>
      <c r="BK52" s="81"/>
      <c r="BL52" s="121" t="s">
        <v>9</v>
      </c>
      <c r="BM52" s="82">
        <v>2020</v>
      </c>
      <c r="BN52" s="83">
        <f t="shared" ref="BN52:BN66" si="13">IF(BM52&gt;=Option_C2_Year,SUM(BM92:BQ92),SUM(BM112:BQ112))+BN72</f>
        <v>0</v>
      </c>
      <c r="BO52" s="77"/>
      <c r="BP52" s="77"/>
      <c r="BQ52" s="81"/>
      <c r="BR52" s="81"/>
    </row>
    <row r="53" spans="1:70" x14ac:dyDescent="0.25">
      <c r="A53" s="125"/>
      <c r="B53" s="23">
        <v>2021</v>
      </c>
      <c r="C53" s="66">
        <f t="shared" si="4"/>
        <v>0</v>
      </c>
      <c r="D53" s="61"/>
      <c r="E53" s="61"/>
      <c r="F53" s="61"/>
      <c r="G53" s="65"/>
      <c r="H53" s="125"/>
      <c r="I53" s="23">
        <v>2021</v>
      </c>
      <c r="J53" s="66">
        <f t="shared" si="5"/>
        <v>0</v>
      </c>
      <c r="K53" s="61"/>
      <c r="L53" s="61"/>
      <c r="M53" s="65"/>
      <c r="N53" s="65"/>
      <c r="O53" s="125"/>
      <c r="P53" s="23">
        <v>2021</v>
      </c>
      <c r="Q53" s="66">
        <f t="shared" si="6"/>
        <v>0</v>
      </c>
      <c r="R53" s="61"/>
      <c r="S53" s="61"/>
      <c r="T53" s="65"/>
      <c r="U53" s="65"/>
      <c r="V53" s="125"/>
      <c r="W53" s="23">
        <v>2021</v>
      </c>
      <c r="X53" s="66">
        <f t="shared" si="7"/>
        <v>0</v>
      </c>
      <c r="Y53" s="61"/>
      <c r="Z53" s="61"/>
      <c r="AA53" s="65"/>
      <c r="AB53" s="65"/>
      <c r="AC53" s="125"/>
      <c r="AD53" s="23">
        <v>2021</v>
      </c>
      <c r="AE53" s="66">
        <f t="shared" si="8"/>
        <v>0</v>
      </c>
      <c r="AF53" s="61"/>
      <c r="AG53" s="61"/>
      <c r="AH53" s="65"/>
      <c r="AI53" s="65"/>
      <c r="AJ53" s="122"/>
      <c r="AK53" s="82">
        <v>2021</v>
      </c>
      <c r="AL53" s="83">
        <f t="shared" si="9"/>
        <v>0</v>
      </c>
      <c r="AM53" s="77"/>
      <c r="AN53" s="77"/>
      <c r="AO53" s="81"/>
      <c r="AP53" s="81"/>
      <c r="AQ53" s="122"/>
      <c r="AR53" s="82">
        <v>2021</v>
      </c>
      <c r="AS53" s="83">
        <f t="shared" si="10"/>
        <v>0</v>
      </c>
      <c r="AT53" s="77"/>
      <c r="AU53" s="77"/>
      <c r="AV53" s="81"/>
      <c r="AW53" s="81"/>
      <c r="AX53" s="122"/>
      <c r="AY53" s="82">
        <v>2021</v>
      </c>
      <c r="AZ53" s="83">
        <f t="shared" si="11"/>
        <v>0</v>
      </c>
      <c r="BA53" s="77"/>
      <c r="BB53" s="77"/>
      <c r="BC53" s="81"/>
      <c r="BD53" s="81"/>
      <c r="BE53" s="122"/>
      <c r="BF53" s="82">
        <v>2021</v>
      </c>
      <c r="BG53" s="83">
        <f t="shared" si="12"/>
        <v>0</v>
      </c>
      <c r="BH53" s="77"/>
      <c r="BI53" s="77"/>
      <c r="BJ53" s="81"/>
      <c r="BK53" s="81"/>
      <c r="BL53" s="122"/>
      <c r="BM53" s="82">
        <v>2021</v>
      </c>
      <c r="BN53" s="83">
        <f t="shared" si="13"/>
        <v>0</v>
      </c>
      <c r="BO53" s="77"/>
      <c r="BP53" s="77"/>
      <c r="BQ53" s="81"/>
      <c r="BR53" s="81"/>
    </row>
    <row r="54" spans="1:70" x14ac:dyDescent="0.25">
      <c r="A54" s="125"/>
      <c r="B54" s="23">
        <v>2022</v>
      </c>
      <c r="C54" s="66">
        <f t="shared" si="4"/>
        <v>0</v>
      </c>
      <c r="D54" s="61"/>
      <c r="E54" s="61"/>
      <c r="F54" s="61"/>
      <c r="G54" s="65"/>
      <c r="H54" s="125"/>
      <c r="I54" s="23">
        <v>2022</v>
      </c>
      <c r="J54" s="66">
        <f t="shared" si="5"/>
        <v>0</v>
      </c>
      <c r="K54" s="61"/>
      <c r="L54" s="61"/>
      <c r="M54" s="67"/>
      <c r="N54" s="65"/>
      <c r="O54" s="125"/>
      <c r="P54" s="23">
        <v>2022</v>
      </c>
      <c r="Q54" s="66">
        <f t="shared" si="6"/>
        <v>0</v>
      </c>
      <c r="R54" s="61"/>
      <c r="S54" s="61"/>
      <c r="T54" s="67"/>
      <c r="U54" s="65"/>
      <c r="V54" s="125"/>
      <c r="W54" s="23">
        <v>2022</v>
      </c>
      <c r="X54" s="66">
        <f t="shared" si="7"/>
        <v>0</v>
      </c>
      <c r="Y54" s="61"/>
      <c r="Z54" s="61"/>
      <c r="AA54" s="67"/>
      <c r="AB54" s="65"/>
      <c r="AC54" s="125"/>
      <c r="AD54" s="23">
        <v>2022</v>
      </c>
      <c r="AE54" s="66">
        <f t="shared" si="8"/>
        <v>0</v>
      </c>
      <c r="AF54" s="61"/>
      <c r="AG54" s="61"/>
      <c r="AH54" s="67"/>
      <c r="AI54" s="65"/>
      <c r="AJ54" s="122"/>
      <c r="AK54" s="82">
        <v>2022</v>
      </c>
      <c r="AL54" s="83">
        <f t="shared" si="9"/>
        <v>0</v>
      </c>
      <c r="AM54" s="77"/>
      <c r="AN54" s="77"/>
      <c r="AO54" s="84"/>
      <c r="AP54" s="81"/>
      <c r="AQ54" s="122"/>
      <c r="AR54" s="82">
        <v>2022</v>
      </c>
      <c r="AS54" s="83">
        <f t="shared" si="10"/>
        <v>0</v>
      </c>
      <c r="AT54" s="77"/>
      <c r="AU54" s="77"/>
      <c r="AV54" s="84"/>
      <c r="AW54" s="81"/>
      <c r="AX54" s="122"/>
      <c r="AY54" s="82">
        <v>2022</v>
      </c>
      <c r="AZ54" s="83">
        <f t="shared" si="11"/>
        <v>0</v>
      </c>
      <c r="BA54" s="77"/>
      <c r="BB54" s="77"/>
      <c r="BC54" s="84"/>
      <c r="BD54" s="81"/>
      <c r="BE54" s="122"/>
      <c r="BF54" s="82">
        <v>2022</v>
      </c>
      <c r="BG54" s="83">
        <f t="shared" si="12"/>
        <v>0</v>
      </c>
      <c r="BH54" s="77"/>
      <c r="BI54" s="77"/>
      <c r="BJ54" s="84"/>
      <c r="BK54" s="81"/>
      <c r="BL54" s="122"/>
      <c r="BM54" s="82">
        <v>2022</v>
      </c>
      <c r="BN54" s="83">
        <f t="shared" si="13"/>
        <v>0</v>
      </c>
      <c r="BO54" s="77"/>
      <c r="BP54" s="77"/>
      <c r="BQ54" s="84"/>
      <c r="BR54" s="81"/>
    </row>
    <row r="55" spans="1:70" x14ac:dyDescent="0.25">
      <c r="A55" s="125"/>
      <c r="B55" s="23">
        <v>2023</v>
      </c>
      <c r="C55" s="66">
        <f t="shared" si="4"/>
        <v>0</v>
      </c>
      <c r="D55" s="61"/>
      <c r="E55" s="61"/>
      <c r="F55" s="61"/>
      <c r="G55" s="65"/>
      <c r="H55" s="125"/>
      <c r="I55" s="23">
        <v>2023</v>
      </c>
      <c r="J55" s="66">
        <f t="shared" si="5"/>
        <v>0</v>
      </c>
      <c r="K55" s="61"/>
      <c r="L55" s="61"/>
      <c r="M55" s="67"/>
      <c r="N55" s="65"/>
      <c r="O55" s="125"/>
      <c r="P55" s="23">
        <v>2023</v>
      </c>
      <c r="Q55" s="66">
        <f t="shared" si="6"/>
        <v>0</v>
      </c>
      <c r="R55" s="61"/>
      <c r="S55" s="61"/>
      <c r="T55" s="67"/>
      <c r="U55" s="65"/>
      <c r="V55" s="125"/>
      <c r="W55" s="23">
        <v>2023</v>
      </c>
      <c r="X55" s="66">
        <f t="shared" si="7"/>
        <v>0</v>
      </c>
      <c r="Y55" s="61"/>
      <c r="Z55" s="61"/>
      <c r="AA55" s="67"/>
      <c r="AB55" s="65"/>
      <c r="AC55" s="125"/>
      <c r="AD55" s="23">
        <v>2023</v>
      </c>
      <c r="AE55" s="66">
        <f t="shared" si="8"/>
        <v>0</v>
      </c>
      <c r="AF55" s="61"/>
      <c r="AG55" s="61"/>
      <c r="AH55" s="67"/>
      <c r="AI55" s="65"/>
      <c r="AJ55" s="122"/>
      <c r="AK55" s="82">
        <v>2023</v>
      </c>
      <c r="AL55" s="83">
        <f t="shared" si="9"/>
        <v>0</v>
      </c>
      <c r="AM55" s="77"/>
      <c r="AN55" s="77"/>
      <c r="AO55" s="84"/>
      <c r="AP55" s="81"/>
      <c r="AQ55" s="122"/>
      <c r="AR55" s="82">
        <v>2023</v>
      </c>
      <c r="AS55" s="83">
        <f t="shared" si="10"/>
        <v>0</v>
      </c>
      <c r="AT55" s="77"/>
      <c r="AU55" s="77"/>
      <c r="AV55" s="84"/>
      <c r="AW55" s="81"/>
      <c r="AX55" s="122"/>
      <c r="AY55" s="82">
        <v>2023</v>
      </c>
      <c r="AZ55" s="83">
        <f t="shared" si="11"/>
        <v>0</v>
      </c>
      <c r="BA55" s="77"/>
      <c r="BB55" s="77"/>
      <c r="BC55" s="84"/>
      <c r="BD55" s="81"/>
      <c r="BE55" s="122"/>
      <c r="BF55" s="82">
        <v>2023</v>
      </c>
      <c r="BG55" s="83">
        <f t="shared" si="12"/>
        <v>0</v>
      </c>
      <c r="BH55" s="77"/>
      <c r="BI55" s="77"/>
      <c r="BJ55" s="84"/>
      <c r="BK55" s="81"/>
      <c r="BL55" s="122"/>
      <c r="BM55" s="82">
        <v>2023</v>
      </c>
      <c r="BN55" s="83">
        <f t="shared" si="13"/>
        <v>0</v>
      </c>
      <c r="BO55" s="77"/>
      <c r="BP55" s="77"/>
      <c r="BQ55" s="84"/>
      <c r="BR55" s="81"/>
    </row>
    <row r="56" spans="1:70" x14ac:dyDescent="0.25">
      <c r="A56" s="125"/>
      <c r="B56" s="23">
        <v>2024</v>
      </c>
      <c r="C56" s="66">
        <f t="shared" si="4"/>
        <v>0</v>
      </c>
      <c r="D56" s="61"/>
      <c r="E56" s="61"/>
      <c r="F56" s="61"/>
      <c r="G56" s="65"/>
      <c r="H56" s="125"/>
      <c r="I56" s="23">
        <v>2024</v>
      </c>
      <c r="J56" s="66">
        <f t="shared" si="5"/>
        <v>0</v>
      </c>
      <c r="K56" s="61"/>
      <c r="L56" s="61"/>
      <c r="M56" s="67"/>
      <c r="N56" s="65"/>
      <c r="O56" s="125"/>
      <c r="P56" s="23">
        <v>2024</v>
      </c>
      <c r="Q56" s="66">
        <f t="shared" si="6"/>
        <v>0</v>
      </c>
      <c r="R56" s="61"/>
      <c r="S56" s="61"/>
      <c r="T56" s="67"/>
      <c r="U56" s="65"/>
      <c r="V56" s="125"/>
      <c r="W56" s="23">
        <v>2024</v>
      </c>
      <c r="X56" s="66">
        <f t="shared" si="7"/>
        <v>0</v>
      </c>
      <c r="Y56" s="61"/>
      <c r="Z56" s="61"/>
      <c r="AA56" s="67"/>
      <c r="AB56" s="65"/>
      <c r="AC56" s="125"/>
      <c r="AD56" s="23">
        <v>2024</v>
      </c>
      <c r="AE56" s="66">
        <f t="shared" si="8"/>
        <v>0</v>
      </c>
      <c r="AF56" s="61"/>
      <c r="AG56" s="61"/>
      <c r="AH56" s="67"/>
      <c r="AI56" s="65"/>
      <c r="AJ56" s="122"/>
      <c r="AK56" s="82">
        <v>2024</v>
      </c>
      <c r="AL56" s="83">
        <f t="shared" si="9"/>
        <v>0</v>
      </c>
      <c r="AM56" s="77"/>
      <c r="AN56" s="77"/>
      <c r="AO56" s="84"/>
      <c r="AP56" s="81"/>
      <c r="AQ56" s="122"/>
      <c r="AR56" s="82">
        <v>2024</v>
      </c>
      <c r="AS56" s="83">
        <f t="shared" si="10"/>
        <v>0</v>
      </c>
      <c r="AT56" s="77"/>
      <c r="AU56" s="77"/>
      <c r="AV56" s="84"/>
      <c r="AW56" s="81"/>
      <c r="AX56" s="122"/>
      <c r="AY56" s="82">
        <v>2024</v>
      </c>
      <c r="AZ56" s="83">
        <f t="shared" si="11"/>
        <v>0</v>
      </c>
      <c r="BA56" s="77"/>
      <c r="BB56" s="77"/>
      <c r="BC56" s="84"/>
      <c r="BD56" s="81"/>
      <c r="BE56" s="122"/>
      <c r="BF56" s="82">
        <v>2024</v>
      </c>
      <c r="BG56" s="83">
        <f t="shared" si="12"/>
        <v>0</v>
      </c>
      <c r="BH56" s="77"/>
      <c r="BI56" s="77"/>
      <c r="BJ56" s="84"/>
      <c r="BK56" s="81"/>
      <c r="BL56" s="122"/>
      <c r="BM56" s="82">
        <v>2024</v>
      </c>
      <c r="BN56" s="83">
        <f t="shared" si="13"/>
        <v>0</v>
      </c>
      <c r="BO56" s="77"/>
      <c r="BP56" s="77"/>
      <c r="BQ56" s="84"/>
      <c r="BR56" s="81"/>
    </row>
    <row r="57" spans="1:70" x14ac:dyDescent="0.25">
      <c r="A57" s="125"/>
      <c r="B57" s="23">
        <v>2025</v>
      </c>
      <c r="C57" s="66">
        <f t="shared" si="4"/>
        <v>634.18062747042131</v>
      </c>
      <c r="D57" s="61"/>
      <c r="E57" s="61"/>
      <c r="F57" s="61"/>
      <c r="G57" s="65"/>
      <c r="H57" s="125"/>
      <c r="I57" s="23">
        <v>2025</v>
      </c>
      <c r="J57" s="66">
        <f t="shared" si="5"/>
        <v>0</v>
      </c>
      <c r="K57" s="61"/>
      <c r="L57" s="61"/>
      <c r="M57" s="68"/>
      <c r="N57" s="65"/>
      <c r="O57" s="125"/>
      <c r="P57" s="23">
        <v>2025</v>
      </c>
      <c r="Q57" s="66">
        <f t="shared" si="6"/>
        <v>0</v>
      </c>
      <c r="R57" s="61"/>
      <c r="S57" s="61"/>
      <c r="T57" s="68"/>
      <c r="U57" s="65"/>
      <c r="V57" s="125"/>
      <c r="W57" s="23">
        <v>2025</v>
      </c>
      <c r="X57" s="66">
        <f t="shared" si="7"/>
        <v>122.66044117639103</v>
      </c>
      <c r="Y57" s="61"/>
      <c r="Z57" s="61"/>
      <c r="AA57" s="68"/>
      <c r="AB57" s="65"/>
      <c r="AC57" s="125"/>
      <c r="AD57" s="23">
        <v>2025</v>
      </c>
      <c r="AE57" s="66">
        <f t="shared" si="8"/>
        <v>0</v>
      </c>
      <c r="AF57" s="61"/>
      <c r="AG57" s="61"/>
      <c r="AH57" s="68"/>
      <c r="AI57" s="65"/>
      <c r="AJ57" s="122"/>
      <c r="AK57" s="82">
        <v>2025</v>
      </c>
      <c r="AL57" s="83">
        <f t="shared" si="9"/>
        <v>634.18062747042131</v>
      </c>
      <c r="AM57" s="77"/>
      <c r="AN57" s="77"/>
      <c r="AO57" s="85"/>
      <c r="AP57" s="81"/>
      <c r="AQ57" s="122"/>
      <c r="AR57" s="82">
        <v>2025</v>
      </c>
      <c r="AS57" s="83">
        <f t="shared" si="10"/>
        <v>0</v>
      </c>
      <c r="AT57" s="77"/>
      <c r="AU57" s="77"/>
      <c r="AV57" s="85"/>
      <c r="AW57" s="81"/>
      <c r="AX57" s="122"/>
      <c r="AY57" s="82">
        <v>2025</v>
      </c>
      <c r="AZ57" s="83">
        <f t="shared" si="11"/>
        <v>0</v>
      </c>
      <c r="BA57" s="77"/>
      <c r="BB57" s="77"/>
      <c r="BC57" s="85"/>
      <c r="BD57" s="81"/>
      <c r="BE57" s="122"/>
      <c r="BF57" s="82">
        <v>2025</v>
      </c>
      <c r="BG57" s="83">
        <f t="shared" si="12"/>
        <v>122.66044117639103</v>
      </c>
      <c r="BH57" s="77"/>
      <c r="BI57" s="77"/>
      <c r="BJ57" s="85"/>
      <c r="BK57" s="81"/>
      <c r="BL57" s="122"/>
      <c r="BM57" s="82">
        <v>2025</v>
      </c>
      <c r="BN57" s="83">
        <f t="shared" si="13"/>
        <v>0</v>
      </c>
      <c r="BO57" s="77"/>
      <c r="BP57" s="77"/>
      <c r="BQ57" s="85"/>
      <c r="BR57" s="81"/>
    </row>
    <row r="58" spans="1:70" x14ac:dyDescent="0.25">
      <c r="A58" s="125"/>
      <c r="B58" s="23">
        <v>2026</v>
      </c>
      <c r="C58" s="66">
        <f t="shared" si="4"/>
        <v>804.92289450371754</v>
      </c>
      <c r="D58" s="61"/>
      <c r="E58" s="61"/>
      <c r="F58" s="61"/>
      <c r="G58" s="65"/>
      <c r="H58" s="125"/>
      <c r="I58" s="23">
        <v>2026</v>
      </c>
      <c r="J58" s="66">
        <f t="shared" si="5"/>
        <v>0</v>
      </c>
      <c r="K58" s="61"/>
      <c r="L58" s="61"/>
      <c r="M58" s="65"/>
      <c r="N58" s="65"/>
      <c r="O58" s="125"/>
      <c r="P58" s="23">
        <v>2026</v>
      </c>
      <c r="Q58" s="66">
        <f t="shared" si="6"/>
        <v>0</v>
      </c>
      <c r="R58" s="61"/>
      <c r="S58" s="61"/>
      <c r="T58" s="65"/>
      <c r="U58" s="65"/>
      <c r="V58" s="125"/>
      <c r="W58" s="23">
        <v>2026</v>
      </c>
      <c r="X58" s="66">
        <f t="shared" si="7"/>
        <v>1348.9949737885327</v>
      </c>
      <c r="Y58" s="61"/>
      <c r="Z58" s="61"/>
      <c r="AA58" s="65"/>
      <c r="AB58" s="65"/>
      <c r="AC58" s="125"/>
      <c r="AD58" s="23">
        <v>2026</v>
      </c>
      <c r="AE58" s="66">
        <f t="shared" si="8"/>
        <v>0</v>
      </c>
      <c r="AF58" s="61"/>
      <c r="AG58" s="61"/>
      <c r="AH58" s="65"/>
      <c r="AI58" s="65"/>
      <c r="AJ58" s="122"/>
      <c r="AK58" s="82">
        <v>2026</v>
      </c>
      <c r="AL58" s="83">
        <f t="shared" si="9"/>
        <v>804.92289450371754</v>
      </c>
      <c r="AM58" s="77"/>
      <c r="AN58" s="77"/>
      <c r="AO58" s="81"/>
      <c r="AP58" s="81"/>
      <c r="AQ58" s="122"/>
      <c r="AR58" s="82">
        <v>2026</v>
      </c>
      <c r="AS58" s="83">
        <f t="shared" si="10"/>
        <v>0</v>
      </c>
      <c r="AT58" s="77"/>
      <c r="AU58" s="77"/>
      <c r="AV58" s="81"/>
      <c r="AW58" s="81"/>
      <c r="AX58" s="122"/>
      <c r="AY58" s="82">
        <v>2026</v>
      </c>
      <c r="AZ58" s="83">
        <f t="shared" si="11"/>
        <v>0</v>
      </c>
      <c r="BA58" s="77"/>
      <c r="BB58" s="77"/>
      <c r="BC58" s="81"/>
      <c r="BD58" s="81"/>
      <c r="BE58" s="122"/>
      <c r="BF58" s="82">
        <v>2026</v>
      </c>
      <c r="BG58" s="83">
        <f t="shared" si="12"/>
        <v>1348.9949737885327</v>
      </c>
      <c r="BH58" s="77"/>
      <c r="BI58" s="77"/>
      <c r="BJ58" s="81"/>
      <c r="BK58" s="81"/>
      <c r="BL58" s="122"/>
      <c r="BM58" s="82">
        <v>2026</v>
      </c>
      <c r="BN58" s="83">
        <f t="shared" si="13"/>
        <v>0</v>
      </c>
      <c r="BO58" s="77"/>
      <c r="BP58" s="77"/>
      <c r="BQ58" s="81"/>
      <c r="BR58" s="81"/>
    </row>
    <row r="59" spans="1:70" x14ac:dyDescent="0.25">
      <c r="A59" s="125"/>
      <c r="B59" s="23">
        <v>2027</v>
      </c>
      <c r="C59" s="66">
        <f t="shared" si="4"/>
        <v>1103.976764325962</v>
      </c>
      <c r="D59" s="61"/>
      <c r="E59" s="61"/>
      <c r="F59" s="61"/>
      <c r="G59" s="65"/>
      <c r="H59" s="125"/>
      <c r="I59" s="23">
        <v>2027</v>
      </c>
      <c r="J59" s="66">
        <f t="shared" si="5"/>
        <v>0</v>
      </c>
      <c r="K59" s="61"/>
      <c r="L59" s="61"/>
      <c r="M59" s="65"/>
      <c r="N59" s="65"/>
      <c r="O59" s="125"/>
      <c r="P59" s="23">
        <v>2027</v>
      </c>
      <c r="Q59" s="66">
        <f t="shared" si="6"/>
        <v>0</v>
      </c>
      <c r="R59" s="61"/>
      <c r="S59" s="61"/>
      <c r="T59" s="65"/>
      <c r="U59" s="65"/>
      <c r="V59" s="125"/>
      <c r="W59" s="23">
        <v>2027</v>
      </c>
      <c r="X59" s="66">
        <f t="shared" si="7"/>
        <v>295.64203758481744</v>
      </c>
      <c r="Y59" s="61"/>
      <c r="Z59" s="61"/>
      <c r="AA59" s="65"/>
      <c r="AB59" s="65"/>
      <c r="AC59" s="125"/>
      <c r="AD59" s="23">
        <v>2027</v>
      </c>
      <c r="AE59" s="66">
        <f t="shared" si="8"/>
        <v>0</v>
      </c>
      <c r="AF59" s="61"/>
      <c r="AG59" s="61"/>
      <c r="AH59" s="65"/>
      <c r="AI59" s="65"/>
      <c r="AJ59" s="122"/>
      <c r="AK59" s="82">
        <v>2027</v>
      </c>
      <c r="AL59" s="83">
        <f t="shared" si="9"/>
        <v>1103.976764325962</v>
      </c>
      <c r="AM59" s="77"/>
      <c r="AN59" s="77"/>
      <c r="AO59" s="81"/>
      <c r="AP59" s="81"/>
      <c r="AQ59" s="122"/>
      <c r="AR59" s="82">
        <v>2027</v>
      </c>
      <c r="AS59" s="83">
        <f t="shared" si="10"/>
        <v>0</v>
      </c>
      <c r="AT59" s="77"/>
      <c r="AU59" s="77"/>
      <c r="AV59" s="81"/>
      <c r="AW59" s="81"/>
      <c r="AX59" s="122"/>
      <c r="AY59" s="82">
        <v>2027</v>
      </c>
      <c r="AZ59" s="83">
        <f t="shared" si="11"/>
        <v>0</v>
      </c>
      <c r="BA59" s="77"/>
      <c r="BB59" s="77"/>
      <c r="BC59" s="81"/>
      <c r="BD59" s="81"/>
      <c r="BE59" s="122"/>
      <c r="BF59" s="82">
        <v>2027</v>
      </c>
      <c r="BG59" s="83">
        <f t="shared" si="12"/>
        <v>295.64203758481744</v>
      </c>
      <c r="BH59" s="77"/>
      <c r="BI59" s="77"/>
      <c r="BJ59" s="81"/>
      <c r="BK59" s="81"/>
      <c r="BL59" s="122"/>
      <c r="BM59" s="82">
        <v>2027</v>
      </c>
      <c r="BN59" s="83">
        <f t="shared" si="13"/>
        <v>0</v>
      </c>
      <c r="BO59" s="77"/>
      <c r="BP59" s="77"/>
      <c r="BQ59" s="81"/>
      <c r="BR59" s="81"/>
    </row>
    <row r="60" spans="1:70" x14ac:dyDescent="0.25">
      <c r="A60" s="125"/>
      <c r="B60" s="23">
        <v>2028</v>
      </c>
      <c r="C60" s="66">
        <f t="shared" si="4"/>
        <v>468.78635591812053</v>
      </c>
      <c r="D60" s="61"/>
      <c r="E60" s="61"/>
      <c r="F60" s="61"/>
      <c r="G60" s="65"/>
      <c r="H60" s="125"/>
      <c r="I60" s="23">
        <v>2028</v>
      </c>
      <c r="J60" s="66">
        <f t="shared" si="5"/>
        <v>0</v>
      </c>
      <c r="K60" s="61"/>
      <c r="L60" s="61"/>
      <c r="M60" s="65"/>
      <c r="N60" s="65"/>
      <c r="O60" s="125"/>
      <c r="P60" s="23">
        <v>2028</v>
      </c>
      <c r="Q60" s="66">
        <f t="shared" si="6"/>
        <v>0</v>
      </c>
      <c r="R60" s="61"/>
      <c r="S60" s="61"/>
      <c r="T60" s="65"/>
      <c r="U60" s="65"/>
      <c r="V60" s="125"/>
      <c r="W60" s="23">
        <v>2028</v>
      </c>
      <c r="X60" s="66">
        <f t="shared" si="7"/>
        <v>-342.93924996655551</v>
      </c>
      <c r="Y60" s="61"/>
      <c r="Z60" s="61"/>
      <c r="AA60" s="65"/>
      <c r="AB60" s="65"/>
      <c r="AC60" s="125"/>
      <c r="AD60" s="23">
        <v>2028</v>
      </c>
      <c r="AE60" s="66">
        <f t="shared" si="8"/>
        <v>0</v>
      </c>
      <c r="AF60" s="61"/>
      <c r="AG60" s="61"/>
      <c r="AH60" s="65"/>
      <c r="AI60" s="65"/>
      <c r="AJ60" s="122"/>
      <c r="AK60" s="82">
        <v>2028</v>
      </c>
      <c r="AL60" s="83">
        <f t="shared" si="9"/>
        <v>468.78635591812053</v>
      </c>
      <c r="AM60" s="77"/>
      <c r="AN60" s="77"/>
      <c r="AO60" s="81"/>
      <c r="AP60" s="81"/>
      <c r="AQ60" s="122"/>
      <c r="AR60" s="82">
        <v>2028</v>
      </c>
      <c r="AS60" s="83">
        <f t="shared" si="10"/>
        <v>0</v>
      </c>
      <c r="AT60" s="77"/>
      <c r="AU60" s="77"/>
      <c r="AV60" s="81"/>
      <c r="AW60" s="81"/>
      <c r="AX60" s="122"/>
      <c r="AY60" s="82">
        <v>2028</v>
      </c>
      <c r="AZ60" s="83">
        <f t="shared" si="11"/>
        <v>0</v>
      </c>
      <c r="BA60" s="77"/>
      <c r="BB60" s="77"/>
      <c r="BC60" s="81"/>
      <c r="BD60" s="81"/>
      <c r="BE60" s="122"/>
      <c r="BF60" s="82">
        <v>2028</v>
      </c>
      <c r="BG60" s="83">
        <f t="shared" si="12"/>
        <v>-342.93924996655551</v>
      </c>
      <c r="BH60" s="77"/>
      <c r="BI60" s="77"/>
      <c r="BJ60" s="81"/>
      <c r="BK60" s="81"/>
      <c r="BL60" s="122"/>
      <c r="BM60" s="82">
        <v>2028</v>
      </c>
      <c r="BN60" s="83">
        <f t="shared" si="13"/>
        <v>0</v>
      </c>
      <c r="BO60" s="77"/>
      <c r="BP60" s="77"/>
      <c r="BQ60" s="81"/>
      <c r="BR60" s="81"/>
    </row>
    <row r="61" spans="1:70" x14ac:dyDescent="0.25">
      <c r="A61" s="125"/>
      <c r="B61" s="23">
        <v>2029</v>
      </c>
      <c r="C61" s="66">
        <f t="shared" si="4"/>
        <v>-253.12843376257661</v>
      </c>
      <c r="D61" s="61"/>
      <c r="E61" s="61"/>
      <c r="F61" s="61"/>
      <c r="G61" s="65"/>
      <c r="H61" s="125"/>
      <c r="I61" s="23">
        <v>2029</v>
      </c>
      <c r="J61" s="66">
        <f t="shared" si="5"/>
        <v>0</v>
      </c>
      <c r="K61" s="61"/>
      <c r="L61" s="61"/>
      <c r="M61" s="65"/>
      <c r="N61" s="65"/>
      <c r="O61" s="125"/>
      <c r="P61" s="23">
        <v>2029</v>
      </c>
      <c r="Q61" s="66">
        <f t="shared" si="6"/>
        <v>0</v>
      </c>
      <c r="R61" s="61"/>
      <c r="S61" s="61"/>
      <c r="T61" s="65"/>
      <c r="U61" s="65"/>
      <c r="V61" s="125"/>
      <c r="W61" s="23">
        <v>2029</v>
      </c>
      <c r="X61" s="66">
        <f t="shared" si="7"/>
        <v>1105.8960742624331</v>
      </c>
      <c r="Y61" s="61"/>
      <c r="Z61" s="61"/>
      <c r="AA61" s="65"/>
      <c r="AB61" s="65"/>
      <c r="AC61" s="125"/>
      <c r="AD61" s="23">
        <v>2029</v>
      </c>
      <c r="AE61" s="66">
        <f t="shared" si="8"/>
        <v>0</v>
      </c>
      <c r="AF61" s="61"/>
      <c r="AG61" s="61"/>
      <c r="AH61" s="65"/>
      <c r="AI61" s="65"/>
      <c r="AJ61" s="122"/>
      <c r="AK61" s="82">
        <v>2029</v>
      </c>
      <c r="AL61" s="83">
        <f t="shared" si="9"/>
        <v>-253.12843376257661</v>
      </c>
      <c r="AM61" s="77"/>
      <c r="AN61" s="77"/>
      <c r="AO61" s="81"/>
      <c r="AP61" s="81"/>
      <c r="AQ61" s="122"/>
      <c r="AR61" s="82">
        <v>2029</v>
      </c>
      <c r="AS61" s="83">
        <f t="shared" si="10"/>
        <v>0</v>
      </c>
      <c r="AT61" s="77"/>
      <c r="AU61" s="77"/>
      <c r="AV61" s="81"/>
      <c r="AW61" s="81"/>
      <c r="AX61" s="122"/>
      <c r="AY61" s="82">
        <v>2029</v>
      </c>
      <c r="AZ61" s="83">
        <f t="shared" si="11"/>
        <v>0</v>
      </c>
      <c r="BA61" s="77"/>
      <c r="BB61" s="77"/>
      <c r="BC61" s="81"/>
      <c r="BD61" s="81"/>
      <c r="BE61" s="122"/>
      <c r="BF61" s="82">
        <v>2029</v>
      </c>
      <c r="BG61" s="83">
        <f t="shared" si="12"/>
        <v>1105.8960742624331</v>
      </c>
      <c r="BH61" s="77"/>
      <c r="BI61" s="77"/>
      <c r="BJ61" s="81"/>
      <c r="BK61" s="81"/>
      <c r="BL61" s="122"/>
      <c r="BM61" s="82">
        <v>2029</v>
      </c>
      <c r="BN61" s="83">
        <f t="shared" si="13"/>
        <v>0</v>
      </c>
      <c r="BO61" s="77"/>
      <c r="BP61" s="77"/>
      <c r="BQ61" s="81"/>
      <c r="BR61" s="81"/>
    </row>
    <row r="62" spans="1:70" x14ac:dyDescent="0.25">
      <c r="A62" s="125"/>
      <c r="B62" s="23">
        <v>2030</v>
      </c>
      <c r="C62" s="66">
        <f t="shared" si="4"/>
        <v>1661.3273301682639</v>
      </c>
      <c r="D62" s="61"/>
      <c r="E62" s="61"/>
      <c r="F62" s="61"/>
      <c r="G62" s="65"/>
      <c r="H62" s="125"/>
      <c r="I62" s="23">
        <v>2030</v>
      </c>
      <c r="J62" s="66">
        <f t="shared" si="5"/>
        <v>0</v>
      </c>
      <c r="K62" s="61"/>
      <c r="L62" s="61"/>
      <c r="M62" s="65"/>
      <c r="N62" s="65"/>
      <c r="O62" s="125"/>
      <c r="P62" s="23">
        <v>2030</v>
      </c>
      <c r="Q62" s="66">
        <f t="shared" si="6"/>
        <v>0</v>
      </c>
      <c r="R62" s="61"/>
      <c r="S62" s="61"/>
      <c r="T62" s="65"/>
      <c r="U62" s="65"/>
      <c r="V62" s="125"/>
      <c r="W62" s="23">
        <v>2030</v>
      </c>
      <c r="X62" s="66">
        <f t="shared" si="7"/>
        <v>2905.8106010399351</v>
      </c>
      <c r="Y62" s="61"/>
      <c r="Z62" s="61"/>
      <c r="AA62" s="65"/>
      <c r="AB62" s="65"/>
      <c r="AC62" s="125"/>
      <c r="AD62" s="23">
        <v>2030</v>
      </c>
      <c r="AE62" s="66">
        <f t="shared" si="8"/>
        <v>0</v>
      </c>
      <c r="AF62" s="61"/>
      <c r="AG62" s="61"/>
      <c r="AH62" s="65"/>
      <c r="AI62" s="65"/>
      <c r="AJ62" s="122"/>
      <c r="AK62" s="82">
        <v>2030</v>
      </c>
      <c r="AL62" s="83">
        <f t="shared" si="9"/>
        <v>1661.3273301682639</v>
      </c>
      <c r="AM62" s="77"/>
      <c r="AN62" s="77"/>
      <c r="AO62" s="81"/>
      <c r="AP62" s="81"/>
      <c r="AQ62" s="122"/>
      <c r="AR62" s="82">
        <v>2030</v>
      </c>
      <c r="AS62" s="83">
        <f t="shared" si="10"/>
        <v>0</v>
      </c>
      <c r="AT62" s="77"/>
      <c r="AU62" s="77"/>
      <c r="AV62" s="81"/>
      <c r="AW62" s="81"/>
      <c r="AX62" s="122"/>
      <c r="AY62" s="82">
        <v>2030</v>
      </c>
      <c r="AZ62" s="83">
        <f t="shared" si="11"/>
        <v>0</v>
      </c>
      <c r="BA62" s="77"/>
      <c r="BB62" s="77"/>
      <c r="BC62" s="81"/>
      <c r="BD62" s="81"/>
      <c r="BE62" s="122"/>
      <c r="BF62" s="82">
        <v>2030</v>
      </c>
      <c r="BG62" s="83">
        <f t="shared" si="12"/>
        <v>2905.8106010399351</v>
      </c>
      <c r="BH62" s="77"/>
      <c r="BI62" s="77"/>
      <c r="BJ62" s="81"/>
      <c r="BK62" s="81"/>
      <c r="BL62" s="122"/>
      <c r="BM62" s="82">
        <v>2030</v>
      </c>
      <c r="BN62" s="83">
        <f t="shared" si="13"/>
        <v>0</v>
      </c>
      <c r="BO62" s="77"/>
      <c r="BP62" s="77"/>
      <c r="BQ62" s="81"/>
      <c r="BR62" s="81"/>
    </row>
    <row r="63" spans="1:70" x14ac:dyDescent="0.25">
      <c r="A63" s="125"/>
      <c r="B63" s="23">
        <v>2031</v>
      </c>
      <c r="C63" s="66">
        <f t="shared" si="4"/>
        <v>1328.4238700822898</v>
      </c>
      <c r="D63" s="61"/>
      <c r="E63" s="61"/>
      <c r="F63" s="61"/>
      <c r="G63" s="65"/>
      <c r="H63" s="125"/>
      <c r="I63" s="23">
        <v>2031</v>
      </c>
      <c r="J63" s="66">
        <f t="shared" si="5"/>
        <v>0</v>
      </c>
      <c r="K63" s="61"/>
      <c r="L63" s="61"/>
      <c r="M63" s="65"/>
      <c r="N63" s="65"/>
      <c r="O63" s="125"/>
      <c r="P63" s="23">
        <v>2031</v>
      </c>
      <c r="Q63" s="66">
        <f t="shared" si="6"/>
        <v>0</v>
      </c>
      <c r="R63" s="61"/>
      <c r="S63" s="61"/>
      <c r="T63" s="65"/>
      <c r="U63" s="65"/>
      <c r="V63" s="125"/>
      <c r="W63" s="23">
        <v>2031</v>
      </c>
      <c r="X63" s="66">
        <f t="shared" si="7"/>
        <v>4311.5261956985196</v>
      </c>
      <c r="Y63" s="61"/>
      <c r="Z63" s="61"/>
      <c r="AA63" s="65"/>
      <c r="AB63" s="65"/>
      <c r="AC63" s="125"/>
      <c r="AD63" s="23">
        <v>2031</v>
      </c>
      <c r="AE63" s="66">
        <f t="shared" si="8"/>
        <v>0</v>
      </c>
      <c r="AF63" s="61"/>
      <c r="AG63" s="61"/>
      <c r="AH63" s="65"/>
      <c r="AI63" s="65"/>
      <c r="AJ63" s="122"/>
      <c r="AK63" s="82">
        <v>2031</v>
      </c>
      <c r="AL63" s="83">
        <f t="shared" si="9"/>
        <v>1328.4238700822898</v>
      </c>
      <c r="AM63" s="77"/>
      <c r="AN63" s="77"/>
      <c r="AO63" s="81"/>
      <c r="AP63" s="81"/>
      <c r="AQ63" s="122"/>
      <c r="AR63" s="82">
        <v>2031</v>
      </c>
      <c r="AS63" s="83">
        <f t="shared" si="10"/>
        <v>0</v>
      </c>
      <c r="AT63" s="77"/>
      <c r="AU63" s="77"/>
      <c r="AV63" s="81"/>
      <c r="AW63" s="81"/>
      <c r="AX63" s="122"/>
      <c r="AY63" s="82">
        <v>2031</v>
      </c>
      <c r="AZ63" s="83">
        <f t="shared" si="11"/>
        <v>0</v>
      </c>
      <c r="BA63" s="77"/>
      <c r="BB63" s="77"/>
      <c r="BC63" s="81"/>
      <c r="BD63" s="81"/>
      <c r="BE63" s="122"/>
      <c r="BF63" s="82">
        <v>2031</v>
      </c>
      <c r="BG63" s="83">
        <f t="shared" si="12"/>
        <v>4311.5261956985196</v>
      </c>
      <c r="BH63" s="77"/>
      <c r="BI63" s="77"/>
      <c r="BJ63" s="81"/>
      <c r="BK63" s="81"/>
      <c r="BL63" s="122"/>
      <c r="BM63" s="82">
        <v>2031</v>
      </c>
      <c r="BN63" s="83">
        <f t="shared" si="13"/>
        <v>0</v>
      </c>
      <c r="BO63" s="77"/>
      <c r="BP63" s="77"/>
      <c r="BQ63" s="81"/>
      <c r="BR63" s="81"/>
    </row>
    <row r="64" spans="1:70" x14ac:dyDescent="0.25">
      <c r="A64" s="125"/>
      <c r="B64" s="23">
        <v>2032</v>
      </c>
      <c r="C64" s="66">
        <f t="shared" si="4"/>
        <v>585.27232083435956</v>
      </c>
      <c r="D64" s="61"/>
      <c r="E64" s="61"/>
      <c r="F64" s="61"/>
      <c r="G64" s="65"/>
      <c r="H64" s="125"/>
      <c r="I64" s="23">
        <v>2032</v>
      </c>
      <c r="J64" s="66">
        <f t="shared" si="5"/>
        <v>0</v>
      </c>
      <c r="K64" s="61"/>
      <c r="L64" s="61"/>
      <c r="M64" s="65"/>
      <c r="N64" s="65"/>
      <c r="O64" s="125"/>
      <c r="P64" s="23">
        <v>2032</v>
      </c>
      <c r="Q64" s="66">
        <f t="shared" si="6"/>
        <v>0</v>
      </c>
      <c r="R64" s="61"/>
      <c r="S64" s="61"/>
      <c r="T64" s="65"/>
      <c r="U64" s="65"/>
      <c r="V64" s="125"/>
      <c r="W64" s="23">
        <v>2032</v>
      </c>
      <c r="X64" s="66">
        <f t="shared" si="7"/>
        <v>3721.9510363148293</v>
      </c>
      <c r="Y64" s="61"/>
      <c r="Z64" s="61"/>
      <c r="AA64" s="65"/>
      <c r="AB64" s="65"/>
      <c r="AC64" s="125"/>
      <c r="AD64" s="23">
        <v>2032</v>
      </c>
      <c r="AE64" s="66">
        <f t="shared" si="8"/>
        <v>0</v>
      </c>
      <c r="AF64" s="61"/>
      <c r="AG64" s="61"/>
      <c r="AH64" s="65"/>
      <c r="AI64" s="65"/>
      <c r="AJ64" s="122"/>
      <c r="AK64" s="82">
        <v>2032</v>
      </c>
      <c r="AL64" s="83">
        <f t="shared" si="9"/>
        <v>585.27232083435956</v>
      </c>
      <c r="AM64" s="77"/>
      <c r="AN64" s="77"/>
      <c r="AO64" s="81"/>
      <c r="AP64" s="81"/>
      <c r="AQ64" s="122"/>
      <c r="AR64" s="82">
        <v>2032</v>
      </c>
      <c r="AS64" s="83">
        <f t="shared" si="10"/>
        <v>0</v>
      </c>
      <c r="AT64" s="77"/>
      <c r="AU64" s="77"/>
      <c r="AV64" s="81"/>
      <c r="AW64" s="81"/>
      <c r="AX64" s="122"/>
      <c r="AY64" s="82">
        <v>2032</v>
      </c>
      <c r="AZ64" s="83">
        <f t="shared" si="11"/>
        <v>0</v>
      </c>
      <c r="BA64" s="77"/>
      <c r="BB64" s="77"/>
      <c r="BC64" s="81"/>
      <c r="BD64" s="81"/>
      <c r="BE64" s="122"/>
      <c r="BF64" s="82">
        <v>2032</v>
      </c>
      <c r="BG64" s="83">
        <f t="shared" si="12"/>
        <v>3721.9510363148293</v>
      </c>
      <c r="BH64" s="77"/>
      <c r="BI64" s="77"/>
      <c r="BJ64" s="81"/>
      <c r="BK64" s="81"/>
      <c r="BL64" s="122"/>
      <c r="BM64" s="82">
        <v>2032</v>
      </c>
      <c r="BN64" s="83">
        <f t="shared" si="13"/>
        <v>0</v>
      </c>
      <c r="BO64" s="77"/>
      <c r="BP64" s="77"/>
      <c r="BQ64" s="81"/>
      <c r="BR64" s="81"/>
    </row>
    <row r="65" spans="1:70" x14ac:dyDescent="0.25">
      <c r="A65" s="125"/>
      <c r="B65" s="23">
        <v>2033</v>
      </c>
      <c r="C65" s="66">
        <f t="shared" si="4"/>
        <v>1851.1580272708379</v>
      </c>
      <c r="D65" s="61"/>
      <c r="E65" s="61"/>
      <c r="F65" s="61"/>
      <c r="G65" s="65"/>
      <c r="H65" s="125"/>
      <c r="I65" s="23">
        <v>2033</v>
      </c>
      <c r="J65" s="66">
        <f t="shared" si="5"/>
        <v>0</v>
      </c>
      <c r="K65" s="61"/>
      <c r="L65" s="61"/>
      <c r="M65" s="65"/>
      <c r="N65" s="65"/>
      <c r="O65" s="125"/>
      <c r="P65" s="23">
        <v>2033</v>
      </c>
      <c r="Q65" s="66">
        <f t="shared" si="6"/>
        <v>0</v>
      </c>
      <c r="R65" s="61"/>
      <c r="S65" s="61"/>
      <c r="T65" s="65"/>
      <c r="U65" s="65"/>
      <c r="V65" s="125"/>
      <c r="W65" s="23">
        <v>2033</v>
      </c>
      <c r="X65" s="66">
        <f t="shared" si="7"/>
        <v>5940.8658599077608</v>
      </c>
      <c r="Y65" s="61"/>
      <c r="Z65" s="61"/>
      <c r="AA65" s="65"/>
      <c r="AB65" s="65"/>
      <c r="AC65" s="125"/>
      <c r="AD65" s="23">
        <v>2033</v>
      </c>
      <c r="AE65" s="66">
        <f t="shared" si="8"/>
        <v>0</v>
      </c>
      <c r="AF65" s="61"/>
      <c r="AG65" s="61"/>
      <c r="AH65" s="65"/>
      <c r="AI65" s="65"/>
      <c r="AJ65" s="122"/>
      <c r="AK65" s="82">
        <v>2033</v>
      </c>
      <c r="AL65" s="83">
        <f t="shared" si="9"/>
        <v>1851.1580272708379</v>
      </c>
      <c r="AM65" s="77"/>
      <c r="AN65" s="77"/>
      <c r="AO65" s="81"/>
      <c r="AP65" s="81"/>
      <c r="AQ65" s="122"/>
      <c r="AR65" s="82">
        <v>2033</v>
      </c>
      <c r="AS65" s="83">
        <f t="shared" si="10"/>
        <v>0</v>
      </c>
      <c r="AT65" s="77"/>
      <c r="AU65" s="77"/>
      <c r="AV65" s="81"/>
      <c r="AW65" s="81"/>
      <c r="AX65" s="122"/>
      <c r="AY65" s="82">
        <v>2033</v>
      </c>
      <c r="AZ65" s="83">
        <f t="shared" si="11"/>
        <v>0</v>
      </c>
      <c r="BA65" s="77"/>
      <c r="BB65" s="77"/>
      <c r="BC65" s="81"/>
      <c r="BD65" s="81"/>
      <c r="BE65" s="122"/>
      <c r="BF65" s="82">
        <v>2033</v>
      </c>
      <c r="BG65" s="83">
        <f t="shared" si="12"/>
        <v>5940.8658599077608</v>
      </c>
      <c r="BH65" s="77"/>
      <c r="BI65" s="77"/>
      <c r="BJ65" s="81"/>
      <c r="BK65" s="81"/>
      <c r="BL65" s="122"/>
      <c r="BM65" s="82">
        <v>2033</v>
      </c>
      <c r="BN65" s="83">
        <f t="shared" si="13"/>
        <v>0</v>
      </c>
      <c r="BO65" s="77"/>
      <c r="BP65" s="77"/>
      <c r="BQ65" s="81"/>
      <c r="BR65" s="81"/>
    </row>
    <row r="66" spans="1:70" x14ac:dyDescent="0.25">
      <c r="A66" s="125"/>
      <c r="B66" s="23">
        <v>2034</v>
      </c>
      <c r="C66" s="66">
        <f t="shared" si="4"/>
        <v>1856.5087549329983</v>
      </c>
      <c r="D66" s="61"/>
      <c r="E66" s="61"/>
      <c r="F66" s="61"/>
      <c r="G66" s="65"/>
      <c r="H66" s="125"/>
      <c r="I66" s="23">
        <v>2034</v>
      </c>
      <c r="J66" s="66">
        <f t="shared" si="5"/>
        <v>0</v>
      </c>
      <c r="K66" s="61"/>
      <c r="L66" s="61"/>
      <c r="M66" s="65"/>
      <c r="N66" s="65"/>
      <c r="O66" s="125"/>
      <c r="P66" s="23">
        <v>2034</v>
      </c>
      <c r="Q66" s="66">
        <f t="shared" si="6"/>
        <v>0</v>
      </c>
      <c r="R66" s="61"/>
      <c r="S66" s="61"/>
      <c r="T66" s="65"/>
      <c r="U66" s="65"/>
      <c r="V66" s="125"/>
      <c r="W66" s="23">
        <v>2034</v>
      </c>
      <c r="X66" s="66">
        <f t="shared" si="7"/>
        <v>4522.3997651626851</v>
      </c>
      <c r="Y66" s="61"/>
      <c r="Z66" s="61"/>
      <c r="AA66" s="65"/>
      <c r="AB66" s="65"/>
      <c r="AC66" s="125"/>
      <c r="AD66" s="23">
        <v>2034</v>
      </c>
      <c r="AE66" s="66">
        <f t="shared" si="8"/>
        <v>0</v>
      </c>
      <c r="AF66" s="61"/>
      <c r="AG66" s="61"/>
      <c r="AH66" s="65"/>
      <c r="AI66" s="65"/>
      <c r="AJ66" s="122"/>
      <c r="AK66" s="82">
        <v>2034</v>
      </c>
      <c r="AL66" s="83">
        <f t="shared" si="9"/>
        <v>1856.5087549329983</v>
      </c>
      <c r="AM66" s="77"/>
      <c r="AN66" s="77"/>
      <c r="AO66" s="81"/>
      <c r="AP66" s="81"/>
      <c r="AQ66" s="122"/>
      <c r="AR66" s="82">
        <v>2034</v>
      </c>
      <c r="AS66" s="83">
        <f t="shared" si="10"/>
        <v>0</v>
      </c>
      <c r="AT66" s="77"/>
      <c r="AU66" s="77"/>
      <c r="AV66" s="81"/>
      <c r="AW66" s="81"/>
      <c r="AX66" s="122"/>
      <c r="AY66" s="82">
        <v>2034</v>
      </c>
      <c r="AZ66" s="83">
        <f t="shared" si="11"/>
        <v>0</v>
      </c>
      <c r="BA66" s="77"/>
      <c r="BB66" s="77"/>
      <c r="BC66" s="81"/>
      <c r="BD66" s="81"/>
      <c r="BE66" s="122"/>
      <c r="BF66" s="82">
        <v>2034</v>
      </c>
      <c r="BG66" s="83">
        <f t="shared" si="12"/>
        <v>4522.3997651626851</v>
      </c>
      <c r="BH66" s="77"/>
      <c r="BI66" s="77"/>
      <c r="BJ66" s="81"/>
      <c r="BK66" s="81"/>
      <c r="BL66" s="122"/>
      <c r="BM66" s="82">
        <v>2034</v>
      </c>
      <c r="BN66" s="83">
        <f t="shared" si="13"/>
        <v>0</v>
      </c>
      <c r="BO66" s="77"/>
      <c r="BP66" s="77"/>
      <c r="BQ66" s="81"/>
      <c r="BR66" s="81"/>
    </row>
    <row r="67" spans="1:70" x14ac:dyDescent="0.25">
      <c r="A67" s="126"/>
      <c r="B67" s="23" t="s">
        <v>33</v>
      </c>
      <c r="C67" s="66">
        <f>C87+SUM(B107:F107)</f>
        <v>28103.85908135846</v>
      </c>
      <c r="D67" s="61"/>
      <c r="E67" s="61"/>
      <c r="F67" s="61"/>
      <c r="G67" s="65"/>
      <c r="H67" s="126"/>
      <c r="I67" s="23" t="s">
        <v>33</v>
      </c>
      <c r="J67" s="66">
        <f>J87+SUM(I107:M107)</f>
        <v>0</v>
      </c>
      <c r="K67" s="61"/>
      <c r="L67" s="61"/>
      <c r="M67" s="65"/>
      <c r="N67" s="65"/>
      <c r="O67" s="126"/>
      <c r="P67" s="23" t="s">
        <v>33</v>
      </c>
      <c r="Q67" s="66">
        <f>Q87+SUM(P107:T107)</f>
        <v>0</v>
      </c>
      <c r="R67" s="61"/>
      <c r="S67" s="61"/>
      <c r="T67" s="65"/>
      <c r="U67" s="65"/>
      <c r="V67" s="126"/>
      <c r="W67" s="23" t="s">
        <v>33</v>
      </c>
      <c r="X67" s="66">
        <f>X87+SUM(W107:AA107)</f>
        <v>68460.159625957516</v>
      </c>
      <c r="Y67" s="61"/>
      <c r="Z67" s="61"/>
      <c r="AA67" s="65"/>
      <c r="AB67" s="65"/>
      <c r="AC67" s="126"/>
      <c r="AD67" s="23" t="s">
        <v>33</v>
      </c>
      <c r="AE67" s="66">
        <f>AE87+SUM(AD107:AH107)</f>
        <v>0</v>
      </c>
      <c r="AF67" s="61"/>
      <c r="AG67" s="61"/>
      <c r="AH67" s="65"/>
      <c r="AI67" s="65"/>
      <c r="AJ67" s="123"/>
      <c r="AK67" s="82" t="s">
        <v>33</v>
      </c>
      <c r="AL67" s="83">
        <f>AL87+SUM(AK107:AO107)</f>
        <v>28103.85908135846</v>
      </c>
      <c r="AM67" s="77"/>
      <c r="AN67" s="77"/>
      <c r="AO67" s="81"/>
      <c r="AP67" s="81"/>
      <c r="AQ67" s="123"/>
      <c r="AR67" s="82" t="s">
        <v>33</v>
      </c>
      <c r="AS67" s="83">
        <f>AS87+SUM(AR107:AV107)</f>
        <v>0</v>
      </c>
      <c r="AT67" s="77"/>
      <c r="AU67" s="77"/>
      <c r="AV67" s="81"/>
      <c r="AW67" s="81"/>
      <c r="AX67" s="123"/>
      <c r="AY67" s="82" t="s">
        <v>33</v>
      </c>
      <c r="AZ67" s="83">
        <f>AZ87+SUM(AY107:BC107)</f>
        <v>0</v>
      </c>
      <c r="BA67" s="77"/>
      <c r="BB67" s="77"/>
      <c r="BC67" s="81"/>
      <c r="BD67" s="81"/>
      <c r="BE67" s="123"/>
      <c r="BF67" s="82" t="s">
        <v>33</v>
      </c>
      <c r="BG67" s="83">
        <f>BG87+SUM(BF107:BJ107)</f>
        <v>68460.159625957516</v>
      </c>
      <c r="BH67" s="77"/>
      <c r="BI67" s="77"/>
      <c r="BJ67" s="81"/>
      <c r="BK67" s="81"/>
      <c r="BL67" s="123"/>
      <c r="BM67" s="82" t="s">
        <v>33</v>
      </c>
      <c r="BN67" s="83">
        <f>BN87+SUM(BM107:BQ107)</f>
        <v>0</v>
      </c>
      <c r="BO67" s="77"/>
      <c r="BP67" s="77"/>
      <c r="BQ67" s="81"/>
      <c r="BR67" s="81"/>
    </row>
    <row r="68" spans="1:70" x14ac:dyDescent="0.25">
      <c r="A68" s="65"/>
      <c r="B68" s="65"/>
      <c r="C68" s="65"/>
      <c r="D68" s="61"/>
      <c r="E68" s="61"/>
      <c r="F68" s="61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</row>
    <row r="69" spans="1:70" x14ac:dyDescent="0.25">
      <c r="A69" s="71" t="s">
        <v>43</v>
      </c>
      <c r="B69" s="61"/>
      <c r="C69" s="62"/>
      <c r="D69" s="62"/>
      <c r="E69" s="62"/>
      <c r="F69" s="65"/>
      <c r="G69" s="65"/>
      <c r="H69" s="71" t="s">
        <v>43</v>
      </c>
      <c r="I69" s="61"/>
      <c r="J69" s="62"/>
      <c r="K69" s="62"/>
      <c r="L69" s="62"/>
      <c r="M69" s="65"/>
      <c r="N69" s="65"/>
      <c r="O69" s="71" t="s">
        <v>43</v>
      </c>
      <c r="P69" s="61"/>
      <c r="Q69" s="62"/>
      <c r="R69" s="62"/>
      <c r="S69" s="62"/>
      <c r="T69" s="65"/>
      <c r="U69" s="65"/>
      <c r="V69" s="71" t="s">
        <v>43</v>
      </c>
      <c r="W69" s="61"/>
      <c r="X69" s="62"/>
      <c r="Y69" s="62"/>
      <c r="Z69" s="62"/>
      <c r="AA69" s="65"/>
      <c r="AB69" s="65"/>
      <c r="AC69" s="71" t="s">
        <v>43</v>
      </c>
      <c r="AD69" s="61"/>
      <c r="AE69" s="62"/>
      <c r="AF69" s="62"/>
      <c r="AG69" s="62"/>
      <c r="AH69" s="65"/>
      <c r="AI69" s="65"/>
      <c r="AJ69" s="88" t="s">
        <v>43</v>
      </c>
      <c r="AK69" s="77"/>
      <c r="AL69" s="78"/>
      <c r="AM69" s="78"/>
      <c r="AN69" s="78"/>
      <c r="AO69" s="81"/>
      <c r="AP69" s="81"/>
      <c r="AQ69" s="88" t="s">
        <v>43</v>
      </c>
      <c r="AR69" s="77"/>
      <c r="AS69" s="78"/>
      <c r="AT69" s="78"/>
      <c r="AU69" s="78"/>
      <c r="AV69" s="81"/>
      <c r="AW69" s="81"/>
      <c r="AX69" s="88" t="s">
        <v>43</v>
      </c>
      <c r="AY69" s="77"/>
      <c r="AZ69" s="78"/>
      <c r="BA69" s="78"/>
      <c r="BB69" s="78"/>
      <c r="BC69" s="81"/>
      <c r="BD69" s="81"/>
      <c r="BE69" s="88" t="s">
        <v>43</v>
      </c>
      <c r="BF69" s="77"/>
      <c r="BG69" s="78"/>
      <c r="BH69" s="78"/>
      <c r="BI69" s="78"/>
      <c r="BJ69" s="81"/>
      <c r="BK69" s="81"/>
      <c r="BL69" s="88" t="s">
        <v>43</v>
      </c>
      <c r="BM69" s="77"/>
      <c r="BN69" s="78"/>
      <c r="BO69" s="78"/>
      <c r="BP69" s="78"/>
      <c r="BQ69" s="81"/>
      <c r="BR69" s="81"/>
    </row>
    <row r="70" spans="1:70" x14ac:dyDescent="0.25">
      <c r="A70" s="63" t="str">
        <f>A50</f>
        <v>Neutral 4 Deg</v>
      </c>
      <c r="B70" s="63"/>
      <c r="C70" s="72">
        <f>NPV($B$2,C72:C87)</f>
        <v>0</v>
      </c>
      <c r="D70" s="65"/>
      <c r="E70" s="65"/>
      <c r="F70" s="65"/>
      <c r="G70" s="65"/>
      <c r="H70" s="63" t="str">
        <f>H50</f>
        <v>NeutralWS 4 Deg</v>
      </c>
      <c r="I70" s="63"/>
      <c r="J70" s="72">
        <f>NPV($B$2,J72:J87)</f>
        <v>0</v>
      </c>
      <c r="K70" s="65"/>
      <c r="L70" s="65"/>
      <c r="M70" s="65"/>
      <c r="N70" s="65"/>
      <c r="O70" s="63" t="str">
        <f>O50</f>
        <v>Slow Change 4 Deg</v>
      </c>
      <c r="P70" s="63"/>
      <c r="Q70" s="72">
        <f>NPV($B$2,Q72:Q87)</f>
        <v>0</v>
      </c>
      <c r="R70" s="65"/>
      <c r="S70" s="65"/>
      <c r="T70" s="65"/>
      <c r="U70" s="65"/>
      <c r="V70" s="63" t="str">
        <f>V50</f>
        <v>Fast Change 4 Deg</v>
      </c>
      <c r="W70" s="63"/>
      <c r="X70" s="72">
        <f>NPV($B$2,X72:X87)</f>
        <v>0</v>
      </c>
      <c r="Y70" s="65"/>
      <c r="Z70" s="65"/>
      <c r="AA70" s="65"/>
      <c r="AB70" s="65"/>
      <c r="AC70" s="63" t="str">
        <f>AC50</f>
        <v>NoIC 4 Deg</v>
      </c>
      <c r="AD70" s="63"/>
      <c r="AE70" s="72"/>
      <c r="AF70" s="65"/>
      <c r="AG70" s="65"/>
      <c r="AH70" s="65"/>
      <c r="AI70" s="65"/>
      <c r="AJ70" s="79" t="str">
        <f>AJ50</f>
        <v>Neutral 2 Deg</v>
      </c>
      <c r="AK70" s="79"/>
      <c r="AL70" s="89">
        <f>NPV($B$2,AL72:AL87)</f>
        <v>0</v>
      </c>
      <c r="AM70" s="81"/>
      <c r="AN70" s="81"/>
      <c r="AO70" s="81"/>
      <c r="AP70" s="81"/>
      <c r="AQ70" s="79" t="str">
        <f>AQ50</f>
        <v>NeutralWS 2 Deg</v>
      </c>
      <c r="AR70" s="79"/>
      <c r="AS70" s="89">
        <f>NPV($B$2,AS72:AS87)</f>
        <v>0</v>
      </c>
      <c r="AT70" s="81"/>
      <c r="AU70" s="81"/>
      <c r="AV70" s="81"/>
      <c r="AW70" s="81"/>
      <c r="AX70" s="79" t="str">
        <f>AX50</f>
        <v>Slow Change 2 Deg</v>
      </c>
      <c r="AY70" s="79"/>
      <c r="AZ70" s="89">
        <f>NPV($B$2,AZ72:AZ87)</f>
        <v>0</v>
      </c>
      <c r="BA70" s="81"/>
      <c r="BB70" s="81"/>
      <c r="BC70" s="81"/>
      <c r="BD70" s="81"/>
      <c r="BE70" s="79" t="str">
        <f>BE50</f>
        <v>Fast Change 2 Deg</v>
      </c>
      <c r="BF70" s="79"/>
      <c r="BG70" s="89">
        <f>NPV($B$2,BG72:BG87)</f>
        <v>0</v>
      </c>
      <c r="BH70" s="81"/>
      <c r="BI70" s="81"/>
      <c r="BJ70" s="81"/>
      <c r="BK70" s="81"/>
      <c r="BL70" s="79" t="str">
        <f>BL50</f>
        <v>NoIC 2 Deg</v>
      </c>
      <c r="BM70" s="79"/>
      <c r="BN70" s="89"/>
      <c r="BO70" s="81"/>
      <c r="BP70" s="81"/>
      <c r="BQ70" s="81"/>
      <c r="BR70" s="81"/>
    </row>
    <row r="71" spans="1:70" x14ac:dyDescent="0.25">
      <c r="A71" s="23" t="s">
        <v>0</v>
      </c>
      <c r="B71" s="23" t="s">
        <v>1</v>
      </c>
      <c r="C71" s="23" t="s">
        <v>4</v>
      </c>
      <c r="D71" s="65"/>
      <c r="E71" s="65"/>
      <c r="F71" s="65"/>
      <c r="G71" s="65"/>
      <c r="H71" s="23" t="s">
        <v>0</v>
      </c>
      <c r="I71" s="23" t="s">
        <v>1</v>
      </c>
      <c r="J71" s="23" t="s">
        <v>4</v>
      </c>
      <c r="K71" s="65"/>
      <c r="L71" s="65"/>
      <c r="M71" s="65"/>
      <c r="N71" s="65"/>
      <c r="O71" s="23" t="s">
        <v>0</v>
      </c>
      <c r="P71" s="23" t="s">
        <v>1</v>
      </c>
      <c r="Q71" s="23" t="s">
        <v>4</v>
      </c>
      <c r="R71" s="65"/>
      <c r="S71" s="65"/>
      <c r="T71" s="65"/>
      <c r="U71" s="65"/>
      <c r="V71" s="23" t="s">
        <v>0</v>
      </c>
      <c r="W71" s="23" t="s">
        <v>1</v>
      </c>
      <c r="X71" s="23" t="s">
        <v>4</v>
      </c>
      <c r="Y71" s="65"/>
      <c r="Z71" s="65"/>
      <c r="AA71" s="65"/>
      <c r="AB71" s="65"/>
      <c r="AC71" s="23" t="s">
        <v>0</v>
      </c>
      <c r="AD71" s="23" t="s">
        <v>1</v>
      </c>
      <c r="AE71" s="23" t="s">
        <v>4</v>
      </c>
      <c r="AF71" s="65"/>
      <c r="AG71" s="65"/>
      <c r="AH71" s="65"/>
      <c r="AI71" s="65"/>
      <c r="AJ71" s="82" t="s">
        <v>0</v>
      </c>
      <c r="AK71" s="82" t="s">
        <v>1</v>
      </c>
      <c r="AL71" s="82" t="s">
        <v>4</v>
      </c>
      <c r="AM71" s="81"/>
      <c r="AN71" s="81"/>
      <c r="AO71" s="81"/>
      <c r="AP71" s="81"/>
      <c r="AQ71" s="82" t="s">
        <v>0</v>
      </c>
      <c r="AR71" s="82" t="s">
        <v>1</v>
      </c>
      <c r="AS71" s="82" t="s">
        <v>4</v>
      </c>
      <c r="AT71" s="81"/>
      <c r="AU71" s="81"/>
      <c r="AV71" s="81"/>
      <c r="AW71" s="81"/>
      <c r="AX71" s="82" t="s">
        <v>0</v>
      </c>
      <c r="AY71" s="82" t="s">
        <v>1</v>
      </c>
      <c r="AZ71" s="82" t="s">
        <v>4</v>
      </c>
      <c r="BA71" s="81"/>
      <c r="BB71" s="81"/>
      <c r="BC71" s="81"/>
      <c r="BD71" s="81"/>
      <c r="BE71" s="82" t="s">
        <v>0</v>
      </c>
      <c r="BF71" s="82" t="s">
        <v>1</v>
      </c>
      <c r="BG71" s="82" t="s">
        <v>4</v>
      </c>
      <c r="BH71" s="81"/>
      <c r="BI71" s="81"/>
      <c r="BJ71" s="81"/>
      <c r="BK71" s="81"/>
      <c r="BL71" s="82" t="s">
        <v>0</v>
      </c>
      <c r="BM71" s="82" t="s">
        <v>1</v>
      </c>
      <c r="BN71" s="82" t="s">
        <v>4</v>
      </c>
      <c r="BO71" s="81"/>
      <c r="BP71" s="81"/>
      <c r="BQ71" s="81"/>
      <c r="BR71" s="81"/>
    </row>
    <row r="72" spans="1:70" x14ac:dyDescent="0.25">
      <c r="A72" s="124" t="s">
        <v>9</v>
      </c>
      <c r="B72" s="23">
        <v>2020</v>
      </c>
      <c r="C72" s="66"/>
      <c r="D72" s="65"/>
      <c r="E72" s="65"/>
      <c r="F72" s="65"/>
      <c r="G72" s="65"/>
      <c r="H72" s="124" t="s">
        <v>9</v>
      </c>
      <c r="I72" s="23">
        <v>2020</v>
      </c>
      <c r="J72" s="66"/>
      <c r="K72" s="65"/>
      <c r="L72" s="65"/>
      <c r="M72" s="65"/>
      <c r="N72" s="65"/>
      <c r="O72" s="124" t="s">
        <v>9</v>
      </c>
      <c r="P72" s="23">
        <v>2020</v>
      </c>
      <c r="Q72" s="66"/>
      <c r="R72" s="65"/>
      <c r="S72" s="65"/>
      <c r="T72" s="65"/>
      <c r="U72" s="65"/>
      <c r="V72" s="124" t="s">
        <v>9</v>
      </c>
      <c r="W72" s="23">
        <v>2020</v>
      </c>
      <c r="X72" s="66"/>
      <c r="Y72" s="65"/>
      <c r="Z72" s="65"/>
      <c r="AA72" s="65"/>
      <c r="AB72" s="65"/>
      <c r="AC72" s="124" t="s">
        <v>9</v>
      </c>
      <c r="AD72" s="23">
        <v>2020</v>
      </c>
      <c r="AE72" s="72"/>
      <c r="AF72" s="65"/>
      <c r="AG72" s="65"/>
      <c r="AH72" s="65"/>
      <c r="AI72" s="65"/>
      <c r="AJ72" s="121" t="s">
        <v>9</v>
      </c>
      <c r="AK72" s="82">
        <v>2020</v>
      </c>
      <c r="AL72" s="83"/>
      <c r="AM72" s="81"/>
      <c r="AN72" s="81"/>
      <c r="AO72" s="81"/>
      <c r="AP72" s="81"/>
      <c r="AQ72" s="121" t="s">
        <v>9</v>
      </c>
      <c r="AR72" s="82">
        <v>2020</v>
      </c>
      <c r="AS72" s="83"/>
      <c r="AT72" s="81"/>
      <c r="AU72" s="81"/>
      <c r="AV72" s="81"/>
      <c r="AW72" s="81"/>
      <c r="AX72" s="121" t="s">
        <v>9</v>
      </c>
      <c r="AY72" s="82">
        <v>2020</v>
      </c>
      <c r="AZ72" s="83"/>
      <c r="BA72" s="81"/>
      <c r="BB72" s="81"/>
      <c r="BC72" s="81"/>
      <c r="BD72" s="81"/>
      <c r="BE72" s="121" t="s">
        <v>9</v>
      </c>
      <c r="BF72" s="82">
        <v>2020</v>
      </c>
      <c r="BG72" s="83"/>
      <c r="BH72" s="81"/>
      <c r="BI72" s="81"/>
      <c r="BJ72" s="81"/>
      <c r="BK72" s="81"/>
      <c r="BL72" s="121" t="s">
        <v>9</v>
      </c>
      <c r="BM72" s="82">
        <v>2020</v>
      </c>
      <c r="BN72" s="89"/>
      <c r="BO72" s="81"/>
      <c r="BP72" s="81"/>
      <c r="BQ72" s="81"/>
      <c r="BR72" s="81"/>
    </row>
    <row r="73" spans="1:70" x14ac:dyDescent="0.25">
      <c r="A73" s="125"/>
      <c r="B73" s="23">
        <v>2021</v>
      </c>
      <c r="C73" s="66"/>
      <c r="D73" s="65"/>
      <c r="E73" s="65"/>
      <c r="F73" s="65"/>
      <c r="G73" s="65"/>
      <c r="H73" s="125"/>
      <c r="I73" s="23">
        <v>2021</v>
      </c>
      <c r="J73" s="66"/>
      <c r="K73" s="65"/>
      <c r="L73" s="65"/>
      <c r="M73" s="65"/>
      <c r="N73" s="65"/>
      <c r="O73" s="125"/>
      <c r="P73" s="23">
        <v>2021</v>
      </c>
      <c r="Q73" s="66"/>
      <c r="R73" s="65"/>
      <c r="S73" s="65"/>
      <c r="T73" s="65"/>
      <c r="U73" s="65"/>
      <c r="V73" s="125"/>
      <c r="W73" s="23">
        <v>2021</v>
      </c>
      <c r="X73" s="66"/>
      <c r="Y73" s="65"/>
      <c r="Z73" s="65"/>
      <c r="AA73" s="65"/>
      <c r="AB73" s="65"/>
      <c r="AC73" s="125"/>
      <c r="AD73" s="23">
        <v>2021</v>
      </c>
      <c r="AE73" s="72"/>
      <c r="AF73" s="65"/>
      <c r="AG73" s="65"/>
      <c r="AH73" s="65"/>
      <c r="AI73" s="65"/>
      <c r="AJ73" s="122"/>
      <c r="AK73" s="82">
        <v>2021</v>
      </c>
      <c r="AL73" s="83"/>
      <c r="AM73" s="81"/>
      <c r="AN73" s="81"/>
      <c r="AO73" s="81"/>
      <c r="AP73" s="81"/>
      <c r="AQ73" s="122"/>
      <c r="AR73" s="82">
        <v>2021</v>
      </c>
      <c r="AS73" s="83"/>
      <c r="AT73" s="81"/>
      <c r="AU73" s="81"/>
      <c r="AV73" s="81"/>
      <c r="AW73" s="81"/>
      <c r="AX73" s="122"/>
      <c r="AY73" s="82">
        <v>2021</v>
      </c>
      <c r="AZ73" s="83"/>
      <c r="BA73" s="81"/>
      <c r="BB73" s="81"/>
      <c r="BC73" s="81"/>
      <c r="BD73" s="81"/>
      <c r="BE73" s="122"/>
      <c r="BF73" s="82">
        <v>2021</v>
      </c>
      <c r="BG73" s="83"/>
      <c r="BH73" s="81"/>
      <c r="BI73" s="81"/>
      <c r="BJ73" s="81"/>
      <c r="BK73" s="81"/>
      <c r="BL73" s="122"/>
      <c r="BM73" s="82">
        <v>2021</v>
      </c>
      <c r="BN73" s="89"/>
      <c r="BO73" s="81"/>
      <c r="BP73" s="81"/>
      <c r="BQ73" s="81"/>
      <c r="BR73" s="81"/>
    </row>
    <row r="74" spans="1:70" x14ac:dyDescent="0.25">
      <c r="A74" s="125"/>
      <c r="B74" s="23">
        <v>2022</v>
      </c>
      <c r="C74" s="66"/>
      <c r="D74" s="67"/>
      <c r="E74" s="67"/>
      <c r="F74" s="67"/>
      <c r="G74" s="65"/>
      <c r="H74" s="125"/>
      <c r="I74" s="23">
        <v>2022</v>
      </c>
      <c r="J74" s="66"/>
      <c r="K74" s="67"/>
      <c r="L74" s="62"/>
      <c r="M74" s="67"/>
      <c r="N74" s="65"/>
      <c r="O74" s="125"/>
      <c r="P74" s="23">
        <v>2022</v>
      </c>
      <c r="Q74" s="66"/>
      <c r="R74" s="67"/>
      <c r="S74" s="62"/>
      <c r="T74" s="67"/>
      <c r="U74" s="65"/>
      <c r="V74" s="125"/>
      <c r="W74" s="23">
        <v>2022</v>
      </c>
      <c r="X74" s="66"/>
      <c r="Y74" s="67"/>
      <c r="Z74" s="67"/>
      <c r="AA74" s="67"/>
      <c r="AB74" s="65"/>
      <c r="AC74" s="125"/>
      <c r="AD74" s="23">
        <v>2022</v>
      </c>
      <c r="AE74" s="72"/>
      <c r="AF74" s="67"/>
      <c r="AG74" s="67"/>
      <c r="AH74" s="67"/>
      <c r="AI74" s="65"/>
      <c r="AJ74" s="122"/>
      <c r="AK74" s="82">
        <v>2022</v>
      </c>
      <c r="AL74" s="83"/>
      <c r="AM74" s="84"/>
      <c r="AN74" s="84"/>
      <c r="AO74" s="84"/>
      <c r="AP74" s="81"/>
      <c r="AQ74" s="122"/>
      <c r="AR74" s="82">
        <v>2022</v>
      </c>
      <c r="AS74" s="83"/>
      <c r="AT74" s="84"/>
      <c r="AU74" s="78"/>
      <c r="AV74" s="84"/>
      <c r="AW74" s="81"/>
      <c r="AX74" s="122"/>
      <c r="AY74" s="82">
        <v>2022</v>
      </c>
      <c r="AZ74" s="83"/>
      <c r="BA74" s="84"/>
      <c r="BB74" s="78"/>
      <c r="BC74" s="84"/>
      <c r="BD74" s="81"/>
      <c r="BE74" s="122"/>
      <c r="BF74" s="82">
        <v>2022</v>
      </c>
      <c r="BG74" s="83"/>
      <c r="BH74" s="84"/>
      <c r="BI74" s="84"/>
      <c r="BJ74" s="84"/>
      <c r="BK74" s="81"/>
      <c r="BL74" s="122"/>
      <c r="BM74" s="82">
        <v>2022</v>
      </c>
      <c r="BN74" s="89"/>
      <c r="BO74" s="84"/>
      <c r="BP74" s="84"/>
      <c r="BQ74" s="84"/>
      <c r="BR74" s="81"/>
    </row>
    <row r="75" spans="1:70" x14ac:dyDescent="0.25">
      <c r="A75" s="125"/>
      <c r="B75" s="23">
        <v>2023</v>
      </c>
      <c r="C75" s="66"/>
      <c r="D75" s="67"/>
      <c r="E75" s="67"/>
      <c r="F75" s="67"/>
      <c r="G75" s="65"/>
      <c r="H75" s="125"/>
      <c r="I75" s="23">
        <v>2023</v>
      </c>
      <c r="J75" s="66"/>
      <c r="K75" s="67"/>
      <c r="L75" s="62"/>
      <c r="M75" s="67"/>
      <c r="N75" s="65"/>
      <c r="O75" s="125"/>
      <c r="P75" s="23">
        <v>2023</v>
      </c>
      <c r="Q75" s="66"/>
      <c r="R75" s="67"/>
      <c r="S75" s="62"/>
      <c r="T75" s="67"/>
      <c r="U75" s="65"/>
      <c r="V75" s="125"/>
      <c r="W75" s="23">
        <v>2023</v>
      </c>
      <c r="X75" s="66"/>
      <c r="Y75" s="67"/>
      <c r="Z75" s="67"/>
      <c r="AA75" s="67"/>
      <c r="AB75" s="65"/>
      <c r="AC75" s="125"/>
      <c r="AD75" s="23">
        <v>2023</v>
      </c>
      <c r="AE75" s="72"/>
      <c r="AF75" s="67"/>
      <c r="AG75" s="67"/>
      <c r="AH75" s="67"/>
      <c r="AI75" s="65"/>
      <c r="AJ75" s="122"/>
      <c r="AK75" s="82">
        <v>2023</v>
      </c>
      <c r="AL75" s="83"/>
      <c r="AM75" s="84"/>
      <c r="AN75" s="84"/>
      <c r="AO75" s="84"/>
      <c r="AP75" s="81"/>
      <c r="AQ75" s="122"/>
      <c r="AR75" s="82">
        <v>2023</v>
      </c>
      <c r="AS75" s="83"/>
      <c r="AT75" s="84"/>
      <c r="AU75" s="78"/>
      <c r="AV75" s="84"/>
      <c r="AW75" s="81"/>
      <c r="AX75" s="122"/>
      <c r="AY75" s="82">
        <v>2023</v>
      </c>
      <c r="AZ75" s="83"/>
      <c r="BA75" s="84"/>
      <c r="BB75" s="78"/>
      <c r="BC75" s="84"/>
      <c r="BD75" s="81"/>
      <c r="BE75" s="122"/>
      <c r="BF75" s="82">
        <v>2023</v>
      </c>
      <c r="BG75" s="83"/>
      <c r="BH75" s="84"/>
      <c r="BI75" s="84"/>
      <c r="BJ75" s="84"/>
      <c r="BK75" s="81"/>
      <c r="BL75" s="122"/>
      <c r="BM75" s="82">
        <v>2023</v>
      </c>
      <c r="BN75" s="89"/>
      <c r="BO75" s="84"/>
      <c r="BP75" s="84"/>
      <c r="BQ75" s="84"/>
      <c r="BR75" s="81"/>
    </row>
    <row r="76" spans="1:70" x14ac:dyDescent="0.25">
      <c r="A76" s="125"/>
      <c r="B76" s="23">
        <v>2024</v>
      </c>
      <c r="C76" s="66"/>
      <c r="D76" s="67"/>
      <c r="E76" s="67"/>
      <c r="F76" s="67"/>
      <c r="G76" s="65"/>
      <c r="H76" s="125"/>
      <c r="I76" s="23">
        <v>2024</v>
      </c>
      <c r="J76" s="66"/>
      <c r="K76" s="67"/>
      <c r="L76" s="62"/>
      <c r="M76" s="67"/>
      <c r="N76" s="65"/>
      <c r="O76" s="125"/>
      <c r="P76" s="23">
        <v>2024</v>
      </c>
      <c r="Q76" s="66"/>
      <c r="R76" s="67"/>
      <c r="S76" s="62"/>
      <c r="T76" s="67"/>
      <c r="U76" s="65"/>
      <c r="V76" s="125"/>
      <c r="W76" s="23">
        <v>2024</v>
      </c>
      <c r="X76" s="66"/>
      <c r="Y76" s="67"/>
      <c r="Z76" s="67"/>
      <c r="AA76" s="67"/>
      <c r="AB76" s="65"/>
      <c r="AC76" s="125"/>
      <c r="AD76" s="23">
        <v>2024</v>
      </c>
      <c r="AE76" s="72"/>
      <c r="AF76" s="67"/>
      <c r="AG76" s="67"/>
      <c r="AH76" s="67"/>
      <c r="AI76" s="65"/>
      <c r="AJ76" s="122"/>
      <c r="AK76" s="82">
        <v>2024</v>
      </c>
      <c r="AL76" s="83"/>
      <c r="AM76" s="84"/>
      <c r="AN76" s="84"/>
      <c r="AO76" s="84"/>
      <c r="AP76" s="81"/>
      <c r="AQ76" s="122"/>
      <c r="AR76" s="82">
        <v>2024</v>
      </c>
      <c r="AS76" s="83"/>
      <c r="AT76" s="84"/>
      <c r="AU76" s="78"/>
      <c r="AV76" s="84"/>
      <c r="AW76" s="81"/>
      <c r="AX76" s="122"/>
      <c r="AY76" s="82">
        <v>2024</v>
      </c>
      <c r="AZ76" s="83"/>
      <c r="BA76" s="84"/>
      <c r="BB76" s="78"/>
      <c r="BC76" s="84"/>
      <c r="BD76" s="81"/>
      <c r="BE76" s="122"/>
      <c r="BF76" s="82">
        <v>2024</v>
      </c>
      <c r="BG76" s="83"/>
      <c r="BH76" s="84"/>
      <c r="BI76" s="84"/>
      <c r="BJ76" s="84"/>
      <c r="BK76" s="81"/>
      <c r="BL76" s="122"/>
      <c r="BM76" s="82">
        <v>2024</v>
      </c>
      <c r="BN76" s="89"/>
      <c r="BO76" s="84"/>
      <c r="BP76" s="84"/>
      <c r="BQ76" s="84"/>
      <c r="BR76" s="81"/>
    </row>
    <row r="77" spans="1:70" x14ac:dyDescent="0.25">
      <c r="A77" s="125"/>
      <c r="B77" s="23">
        <v>2025</v>
      </c>
      <c r="C77" s="66"/>
      <c r="D77" s="68"/>
      <c r="E77" s="68"/>
      <c r="F77" s="68"/>
      <c r="G77" s="65"/>
      <c r="H77" s="125"/>
      <c r="I77" s="23">
        <v>2025</v>
      </c>
      <c r="J77" s="66"/>
      <c r="K77" s="68"/>
      <c r="L77" s="62"/>
      <c r="M77" s="68"/>
      <c r="N77" s="65"/>
      <c r="O77" s="125"/>
      <c r="P77" s="23">
        <v>2025</v>
      </c>
      <c r="Q77" s="66"/>
      <c r="R77" s="68"/>
      <c r="S77" s="62"/>
      <c r="T77" s="68"/>
      <c r="U77" s="65"/>
      <c r="V77" s="125"/>
      <c r="W77" s="23">
        <v>2025</v>
      </c>
      <c r="X77" s="66"/>
      <c r="Y77" s="68"/>
      <c r="Z77" s="68"/>
      <c r="AA77" s="68"/>
      <c r="AB77" s="65"/>
      <c r="AC77" s="125"/>
      <c r="AD77" s="23">
        <v>2025</v>
      </c>
      <c r="AE77" s="72"/>
      <c r="AF77" s="68"/>
      <c r="AG77" s="68"/>
      <c r="AH77" s="68"/>
      <c r="AI77" s="65"/>
      <c r="AJ77" s="122"/>
      <c r="AK77" s="82">
        <v>2025</v>
      </c>
      <c r="AL77" s="83"/>
      <c r="AM77" s="85"/>
      <c r="AN77" s="85"/>
      <c r="AO77" s="85"/>
      <c r="AP77" s="81"/>
      <c r="AQ77" s="122"/>
      <c r="AR77" s="82">
        <v>2025</v>
      </c>
      <c r="AS77" s="83"/>
      <c r="AT77" s="85"/>
      <c r="AU77" s="78"/>
      <c r="AV77" s="85"/>
      <c r="AW77" s="81"/>
      <c r="AX77" s="122"/>
      <c r="AY77" s="82">
        <v>2025</v>
      </c>
      <c r="AZ77" s="83"/>
      <c r="BA77" s="85"/>
      <c r="BB77" s="78"/>
      <c r="BC77" s="85"/>
      <c r="BD77" s="81"/>
      <c r="BE77" s="122"/>
      <c r="BF77" s="82">
        <v>2025</v>
      </c>
      <c r="BG77" s="83"/>
      <c r="BH77" s="85"/>
      <c r="BI77" s="85"/>
      <c r="BJ77" s="85"/>
      <c r="BK77" s="81"/>
      <c r="BL77" s="122"/>
      <c r="BM77" s="82">
        <v>2025</v>
      </c>
      <c r="BN77" s="89"/>
      <c r="BO77" s="85"/>
      <c r="BP77" s="85"/>
      <c r="BQ77" s="85"/>
      <c r="BR77" s="81"/>
    </row>
    <row r="78" spans="1:70" x14ac:dyDescent="0.25">
      <c r="A78" s="125"/>
      <c r="B78" s="23">
        <v>2026</v>
      </c>
      <c r="C78" s="66"/>
      <c r="D78" s="65"/>
      <c r="E78" s="65"/>
      <c r="F78" s="65"/>
      <c r="G78" s="65"/>
      <c r="H78" s="125"/>
      <c r="I78" s="23">
        <v>2026</v>
      </c>
      <c r="J78" s="66"/>
      <c r="K78" s="65"/>
      <c r="L78" s="62"/>
      <c r="M78" s="65"/>
      <c r="N78" s="65"/>
      <c r="O78" s="125"/>
      <c r="P78" s="23">
        <v>2026</v>
      </c>
      <c r="Q78" s="66"/>
      <c r="R78" s="65"/>
      <c r="S78" s="62"/>
      <c r="T78" s="65"/>
      <c r="U78" s="65"/>
      <c r="V78" s="125"/>
      <c r="W78" s="23">
        <v>2026</v>
      </c>
      <c r="X78" s="66"/>
      <c r="Y78" s="65"/>
      <c r="Z78" s="65"/>
      <c r="AA78" s="65"/>
      <c r="AB78" s="65"/>
      <c r="AC78" s="125"/>
      <c r="AD78" s="23">
        <v>2026</v>
      </c>
      <c r="AE78" s="72"/>
      <c r="AF78" s="65"/>
      <c r="AG78" s="65"/>
      <c r="AH78" s="65"/>
      <c r="AI78" s="65"/>
      <c r="AJ78" s="122"/>
      <c r="AK78" s="82">
        <v>2026</v>
      </c>
      <c r="AL78" s="83"/>
      <c r="AM78" s="81"/>
      <c r="AN78" s="81"/>
      <c r="AO78" s="81"/>
      <c r="AP78" s="81"/>
      <c r="AQ78" s="122"/>
      <c r="AR78" s="82">
        <v>2026</v>
      </c>
      <c r="AS78" s="83"/>
      <c r="AT78" s="81"/>
      <c r="AU78" s="78"/>
      <c r="AV78" s="81"/>
      <c r="AW78" s="81"/>
      <c r="AX78" s="122"/>
      <c r="AY78" s="82">
        <v>2026</v>
      </c>
      <c r="AZ78" s="83"/>
      <c r="BA78" s="81"/>
      <c r="BB78" s="78"/>
      <c r="BC78" s="81"/>
      <c r="BD78" s="81"/>
      <c r="BE78" s="122"/>
      <c r="BF78" s="82">
        <v>2026</v>
      </c>
      <c r="BG78" s="83"/>
      <c r="BH78" s="81"/>
      <c r="BI78" s="81"/>
      <c r="BJ78" s="81"/>
      <c r="BK78" s="81"/>
      <c r="BL78" s="122"/>
      <c r="BM78" s="82">
        <v>2026</v>
      </c>
      <c r="BN78" s="89"/>
      <c r="BO78" s="81"/>
      <c r="BP78" s="81"/>
      <c r="BQ78" s="81"/>
      <c r="BR78" s="81"/>
    </row>
    <row r="79" spans="1:70" x14ac:dyDescent="0.25">
      <c r="A79" s="125"/>
      <c r="B79" s="23">
        <v>2027</v>
      </c>
      <c r="C79" s="66"/>
      <c r="D79" s="65"/>
      <c r="E79" s="65"/>
      <c r="F79" s="65"/>
      <c r="G79" s="65"/>
      <c r="H79" s="125"/>
      <c r="I79" s="23">
        <v>2027</v>
      </c>
      <c r="J79" s="66"/>
      <c r="K79" s="65"/>
      <c r="L79" s="62"/>
      <c r="M79" s="65"/>
      <c r="N79" s="65"/>
      <c r="O79" s="125"/>
      <c r="P79" s="23">
        <v>2027</v>
      </c>
      <c r="Q79" s="66"/>
      <c r="R79" s="65"/>
      <c r="S79" s="62"/>
      <c r="T79" s="65"/>
      <c r="U79" s="65"/>
      <c r="V79" s="125"/>
      <c r="W79" s="23">
        <v>2027</v>
      </c>
      <c r="X79" s="66"/>
      <c r="Y79" s="65"/>
      <c r="Z79" s="65"/>
      <c r="AA79" s="65"/>
      <c r="AB79" s="65"/>
      <c r="AC79" s="125"/>
      <c r="AD79" s="23">
        <v>2027</v>
      </c>
      <c r="AE79" s="72"/>
      <c r="AF79" s="65"/>
      <c r="AG79" s="65"/>
      <c r="AH79" s="65"/>
      <c r="AI79" s="65"/>
      <c r="AJ79" s="122"/>
      <c r="AK79" s="82">
        <v>2027</v>
      </c>
      <c r="AL79" s="83"/>
      <c r="AM79" s="81"/>
      <c r="AN79" s="81"/>
      <c r="AO79" s="81"/>
      <c r="AP79" s="81"/>
      <c r="AQ79" s="122"/>
      <c r="AR79" s="82">
        <v>2027</v>
      </c>
      <c r="AS79" s="83"/>
      <c r="AT79" s="81"/>
      <c r="AU79" s="78"/>
      <c r="AV79" s="81"/>
      <c r="AW79" s="81"/>
      <c r="AX79" s="122"/>
      <c r="AY79" s="82">
        <v>2027</v>
      </c>
      <c r="AZ79" s="83"/>
      <c r="BA79" s="81"/>
      <c r="BB79" s="78"/>
      <c r="BC79" s="81"/>
      <c r="BD79" s="81"/>
      <c r="BE79" s="122"/>
      <c r="BF79" s="82">
        <v>2027</v>
      </c>
      <c r="BG79" s="83"/>
      <c r="BH79" s="81"/>
      <c r="BI79" s="81"/>
      <c r="BJ79" s="81"/>
      <c r="BK79" s="81"/>
      <c r="BL79" s="122"/>
      <c r="BM79" s="82">
        <v>2027</v>
      </c>
      <c r="BN79" s="89"/>
      <c r="BO79" s="81"/>
      <c r="BP79" s="81"/>
      <c r="BQ79" s="81"/>
      <c r="BR79" s="81"/>
    </row>
    <row r="80" spans="1:70" x14ac:dyDescent="0.25">
      <c r="A80" s="125"/>
      <c r="B80" s="23">
        <v>2028</v>
      </c>
      <c r="C80" s="66"/>
      <c r="D80" s="65"/>
      <c r="E80" s="65"/>
      <c r="F80" s="65"/>
      <c r="G80" s="65"/>
      <c r="H80" s="125"/>
      <c r="I80" s="23">
        <v>2028</v>
      </c>
      <c r="J80" s="66"/>
      <c r="K80" s="65"/>
      <c r="L80" s="62"/>
      <c r="M80" s="65"/>
      <c r="N80" s="65"/>
      <c r="O80" s="125"/>
      <c r="P80" s="23">
        <v>2028</v>
      </c>
      <c r="Q80" s="66"/>
      <c r="R80" s="65"/>
      <c r="S80" s="62"/>
      <c r="T80" s="65"/>
      <c r="U80" s="65"/>
      <c r="V80" s="125"/>
      <c r="W80" s="23">
        <v>2028</v>
      </c>
      <c r="X80" s="66"/>
      <c r="Y80" s="65"/>
      <c r="Z80" s="65"/>
      <c r="AA80" s="65"/>
      <c r="AB80" s="65"/>
      <c r="AC80" s="125"/>
      <c r="AD80" s="23">
        <v>2028</v>
      </c>
      <c r="AE80" s="72"/>
      <c r="AF80" s="65"/>
      <c r="AG80" s="65"/>
      <c r="AH80" s="65"/>
      <c r="AI80" s="65"/>
      <c r="AJ80" s="122"/>
      <c r="AK80" s="82">
        <v>2028</v>
      </c>
      <c r="AL80" s="83"/>
      <c r="AM80" s="81"/>
      <c r="AN80" s="81"/>
      <c r="AO80" s="81"/>
      <c r="AP80" s="81"/>
      <c r="AQ80" s="122"/>
      <c r="AR80" s="82">
        <v>2028</v>
      </c>
      <c r="AS80" s="83"/>
      <c r="AT80" s="81"/>
      <c r="AU80" s="78"/>
      <c r="AV80" s="81"/>
      <c r="AW80" s="81"/>
      <c r="AX80" s="122"/>
      <c r="AY80" s="82">
        <v>2028</v>
      </c>
      <c r="AZ80" s="83"/>
      <c r="BA80" s="81"/>
      <c r="BB80" s="78"/>
      <c r="BC80" s="81"/>
      <c r="BD80" s="81"/>
      <c r="BE80" s="122"/>
      <c r="BF80" s="82">
        <v>2028</v>
      </c>
      <c r="BG80" s="83"/>
      <c r="BH80" s="81"/>
      <c r="BI80" s="81"/>
      <c r="BJ80" s="81"/>
      <c r="BK80" s="81"/>
      <c r="BL80" s="122"/>
      <c r="BM80" s="82">
        <v>2028</v>
      </c>
      <c r="BN80" s="89"/>
      <c r="BO80" s="81"/>
      <c r="BP80" s="81"/>
      <c r="BQ80" s="81"/>
      <c r="BR80" s="81"/>
    </row>
    <row r="81" spans="1:70" x14ac:dyDescent="0.25">
      <c r="A81" s="125"/>
      <c r="B81" s="23">
        <v>2029</v>
      </c>
      <c r="C81" s="66"/>
      <c r="D81" s="65"/>
      <c r="E81" s="65"/>
      <c r="F81" s="65"/>
      <c r="G81" s="65"/>
      <c r="H81" s="125"/>
      <c r="I81" s="23">
        <v>2029</v>
      </c>
      <c r="J81" s="66"/>
      <c r="K81" s="65"/>
      <c r="L81" s="62"/>
      <c r="M81" s="65"/>
      <c r="N81" s="65"/>
      <c r="O81" s="125"/>
      <c r="P81" s="23">
        <v>2029</v>
      </c>
      <c r="Q81" s="66"/>
      <c r="R81" s="65"/>
      <c r="S81" s="62"/>
      <c r="T81" s="65"/>
      <c r="U81" s="65"/>
      <c r="V81" s="125"/>
      <c r="W81" s="23">
        <v>2029</v>
      </c>
      <c r="X81" s="66"/>
      <c r="Y81" s="65"/>
      <c r="Z81" s="65"/>
      <c r="AA81" s="65"/>
      <c r="AB81" s="65"/>
      <c r="AC81" s="125"/>
      <c r="AD81" s="23">
        <v>2029</v>
      </c>
      <c r="AE81" s="72"/>
      <c r="AF81" s="65"/>
      <c r="AG81" s="65"/>
      <c r="AH81" s="65"/>
      <c r="AI81" s="65"/>
      <c r="AJ81" s="122"/>
      <c r="AK81" s="82">
        <v>2029</v>
      </c>
      <c r="AL81" s="83"/>
      <c r="AM81" s="81"/>
      <c r="AN81" s="81"/>
      <c r="AO81" s="81"/>
      <c r="AP81" s="81"/>
      <c r="AQ81" s="122"/>
      <c r="AR81" s="82">
        <v>2029</v>
      </c>
      <c r="AS81" s="83"/>
      <c r="AT81" s="81"/>
      <c r="AU81" s="78"/>
      <c r="AV81" s="81"/>
      <c r="AW81" s="81"/>
      <c r="AX81" s="122"/>
      <c r="AY81" s="82">
        <v>2029</v>
      </c>
      <c r="AZ81" s="83"/>
      <c r="BA81" s="81"/>
      <c r="BB81" s="78"/>
      <c r="BC81" s="81"/>
      <c r="BD81" s="81"/>
      <c r="BE81" s="122"/>
      <c r="BF81" s="82">
        <v>2029</v>
      </c>
      <c r="BG81" s="83"/>
      <c r="BH81" s="81"/>
      <c r="BI81" s="81"/>
      <c r="BJ81" s="81"/>
      <c r="BK81" s="81"/>
      <c r="BL81" s="122"/>
      <c r="BM81" s="82">
        <v>2029</v>
      </c>
      <c r="BN81" s="89"/>
      <c r="BO81" s="81"/>
      <c r="BP81" s="81"/>
      <c r="BQ81" s="81"/>
      <c r="BR81" s="81"/>
    </row>
    <row r="82" spans="1:70" x14ac:dyDescent="0.25">
      <c r="A82" s="125"/>
      <c r="B82" s="23">
        <v>2030</v>
      </c>
      <c r="C82" s="66"/>
      <c r="D82" s="65"/>
      <c r="E82" s="65"/>
      <c r="F82" s="65"/>
      <c r="G82" s="65"/>
      <c r="H82" s="125"/>
      <c r="I82" s="23">
        <v>2030</v>
      </c>
      <c r="J82" s="66"/>
      <c r="K82" s="65"/>
      <c r="L82" s="62"/>
      <c r="M82" s="65"/>
      <c r="N82" s="65"/>
      <c r="O82" s="125"/>
      <c r="P82" s="23">
        <v>2030</v>
      </c>
      <c r="Q82" s="66"/>
      <c r="R82" s="65"/>
      <c r="S82" s="62"/>
      <c r="T82" s="65"/>
      <c r="U82" s="65"/>
      <c r="V82" s="125"/>
      <c r="W82" s="23">
        <v>2030</v>
      </c>
      <c r="X82" s="66"/>
      <c r="Y82" s="65"/>
      <c r="Z82" s="65"/>
      <c r="AA82" s="65"/>
      <c r="AB82" s="65"/>
      <c r="AC82" s="125"/>
      <c r="AD82" s="23">
        <v>2030</v>
      </c>
      <c r="AE82" s="72"/>
      <c r="AF82" s="65"/>
      <c r="AG82" s="65"/>
      <c r="AH82" s="65"/>
      <c r="AI82" s="65"/>
      <c r="AJ82" s="122"/>
      <c r="AK82" s="82">
        <v>2030</v>
      </c>
      <c r="AL82" s="83"/>
      <c r="AM82" s="81"/>
      <c r="AN82" s="81"/>
      <c r="AO82" s="81"/>
      <c r="AP82" s="81"/>
      <c r="AQ82" s="122"/>
      <c r="AR82" s="82">
        <v>2030</v>
      </c>
      <c r="AS82" s="83"/>
      <c r="AT82" s="81"/>
      <c r="AU82" s="78"/>
      <c r="AV82" s="81"/>
      <c r="AW82" s="81"/>
      <c r="AX82" s="122"/>
      <c r="AY82" s="82">
        <v>2030</v>
      </c>
      <c r="AZ82" s="83"/>
      <c r="BA82" s="81"/>
      <c r="BB82" s="78"/>
      <c r="BC82" s="81"/>
      <c r="BD82" s="81"/>
      <c r="BE82" s="122"/>
      <c r="BF82" s="82">
        <v>2030</v>
      </c>
      <c r="BG82" s="83"/>
      <c r="BH82" s="81"/>
      <c r="BI82" s="81"/>
      <c r="BJ82" s="81"/>
      <c r="BK82" s="81"/>
      <c r="BL82" s="122"/>
      <c r="BM82" s="82">
        <v>2030</v>
      </c>
      <c r="BN82" s="89"/>
      <c r="BO82" s="81"/>
      <c r="BP82" s="81"/>
      <c r="BQ82" s="81"/>
      <c r="BR82" s="81"/>
    </row>
    <row r="83" spans="1:70" x14ac:dyDescent="0.25">
      <c r="A83" s="125"/>
      <c r="B83" s="23">
        <v>2031</v>
      </c>
      <c r="C83" s="66"/>
      <c r="D83" s="65"/>
      <c r="E83" s="65"/>
      <c r="F83" s="65"/>
      <c r="G83" s="65"/>
      <c r="H83" s="125"/>
      <c r="I83" s="23">
        <v>2031</v>
      </c>
      <c r="J83" s="66"/>
      <c r="K83" s="65"/>
      <c r="L83" s="62"/>
      <c r="M83" s="65"/>
      <c r="N83" s="65"/>
      <c r="O83" s="125"/>
      <c r="P83" s="23">
        <v>2031</v>
      </c>
      <c r="Q83" s="66"/>
      <c r="R83" s="65"/>
      <c r="S83" s="62"/>
      <c r="T83" s="65"/>
      <c r="U83" s="65"/>
      <c r="V83" s="125"/>
      <c r="W83" s="23">
        <v>2031</v>
      </c>
      <c r="X83" s="66"/>
      <c r="Y83" s="65"/>
      <c r="Z83" s="65"/>
      <c r="AA83" s="65"/>
      <c r="AB83" s="65"/>
      <c r="AC83" s="125"/>
      <c r="AD83" s="23">
        <v>2031</v>
      </c>
      <c r="AE83" s="72"/>
      <c r="AF83" s="65"/>
      <c r="AG83" s="65"/>
      <c r="AH83" s="65"/>
      <c r="AI83" s="65"/>
      <c r="AJ83" s="122"/>
      <c r="AK83" s="82">
        <v>2031</v>
      </c>
      <c r="AL83" s="83"/>
      <c r="AM83" s="81"/>
      <c r="AN83" s="81"/>
      <c r="AO83" s="81"/>
      <c r="AP83" s="81"/>
      <c r="AQ83" s="122"/>
      <c r="AR83" s="82">
        <v>2031</v>
      </c>
      <c r="AS83" s="83"/>
      <c r="AT83" s="81"/>
      <c r="AU83" s="78"/>
      <c r="AV83" s="81"/>
      <c r="AW83" s="81"/>
      <c r="AX83" s="122"/>
      <c r="AY83" s="82">
        <v>2031</v>
      </c>
      <c r="AZ83" s="83"/>
      <c r="BA83" s="81"/>
      <c r="BB83" s="78"/>
      <c r="BC83" s="81"/>
      <c r="BD83" s="81"/>
      <c r="BE83" s="122"/>
      <c r="BF83" s="82">
        <v>2031</v>
      </c>
      <c r="BG83" s="83"/>
      <c r="BH83" s="81"/>
      <c r="BI83" s="81"/>
      <c r="BJ83" s="81"/>
      <c r="BK83" s="81"/>
      <c r="BL83" s="122"/>
      <c r="BM83" s="82">
        <v>2031</v>
      </c>
      <c r="BN83" s="89"/>
      <c r="BO83" s="81"/>
      <c r="BP83" s="81"/>
      <c r="BQ83" s="81"/>
      <c r="BR83" s="81"/>
    </row>
    <row r="84" spans="1:70" x14ac:dyDescent="0.25">
      <c r="A84" s="125"/>
      <c r="B84" s="23">
        <v>2032</v>
      </c>
      <c r="C84" s="66"/>
      <c r="D84" s="65"/>
      <c r="E84" s="65"/>
      <c r="F84" s="65"/>
      <c r="G84" s="65"/>
      <c r="H84" s="125"/>
      <c r="I84" s="23">
        <v>2032</v>
      </c>
      <c r="J84" s="66"/>
      <c r="K84" s="65"/>
      <c r="L84" s="62"/>
      <c r="M84" s="65"/>
      <c r="N84" s="65"/>
      <c r="O84" s="125"/>
      <c r="P84" s="23">
        <v>2032</v>
      </c>
      <c r="Q84" s="66"/>
      <c r="R84" s="65"/>
      <c r="S84" s="62"/>
      <c r="T84" s="65"/>
      <c r="U84" s="65"/>
      <c r="V84" s="125"/>
      <c r="W84" s="23">
        <v>2032</v>
      </c>
      <c r="X84" s="66"/>
      <c r="Y84" s="65"/>
      <c r="Z84" s="65"/>
      <c r="AA84" s="65"/>
      <c r="AB84" s="65"/>
      <c r="AC84" s="125"/>
      <c r="AD84" s="23">
        <v>2032</v>
      </c>
      <c r="AE84" s="72"/>
      <c r="AF84" s="65"/>
      <c r="AG84" s="65"/>
      <c r="AH84" s="65"/>
      <c r="AI84" s="65"/>
      <c r="AJ84" s="122"/>
      <c r="AK84" s="82">
        <v>2032</v>
      </c>
      <c r="AL84" s="83"/>
      <c r="AM84" s="81"/>
      <c r="AN84" s="81"/>
      <c r="AO84" s="81"/>
      <c r="AP84" s="81"/>
      <c r="AQ84" s="122"/>
      <c r="AR84" s="82">
        <v>2032</v>
      </c>
      <c r="AS84" s="83"/>
      <c r="AT84" s="81"/>
      <c r="AU84" s="78"/>
      <c r="AV84" s="81"/>
      <c r="AW84" s="81"/>
      <c r="AX84" s="122"/>
      <c r="AY84" s="82">
        <v>2032</v>
      </c>
      <c r="AZ84" s="83"/>
      <c r="BA84" s="81"/>
      <c r="BB84" s="78"/>
      <c r="BC84" s="81"/>
      <c r="BD84" s="81"/>
      <c r="BE84" s="122"/>
      <c r="BF84" s="82">
        <v>2032</v>
      </c>
      <c r="BG84" s="83"/>
      <c r="BH84" s="81"/>
      <c r="BI84" s="81"/>
      <c r="BJ84" s="81"/>
      <c r="BK84" s="81"/>
      <c r="BL84" s="122"/>
      <c r="BM84" s="82">
        <v>2032</v>
      </c>
      <c r="BN84" s="89"/>
      <c r="BO84" s="81"/>
      <c r="BP84" s="81"/>
      <c r="BQ84" s="81"/>
      <c r="BR84" s="81"/>
    </row>
    <row r="85" spans="1:70" x14ac:dyDescent="0.25">
      <c r="A85" s="125"/>
      <c r="B85" s="23">
        <v>2033</v>
      </c>
      <c r="C85" s="66"/>
      <c r="D85" s="65"/>
      <c r="E85" s="65"/>
      <c r="F85" s="65"/>
      <c r="G85" s="65"/>
      <c r="H85" s="125"/>
      <c r="I85" s="23">
        <v>2033</v>
      </c>
      <c r="J85" s="66"/>
      <c r="K85" s="65"/>
      <c r="L85" s="62"/>
      <c r="M85" s="65"/>
      <c r="N85" s="65"/>
      <c r="O85" s="125"/>
      <c r="P85" s="23">
        <v>2033</v>
      </c>
      <c r="Q85" s="66"/>
      <c r="R85" s="65"/>
      <c r="S85" s="62"/>
      <c r="T85" s="65"/>
      <c r="U85" s="65"/>
      <c r="V85" s="125"/>
      <c r="W85" s="23">
        <v>2033</v>
      </c>
      <c r="X85" s="66"/>
      <c r="Y85" s="65"/>
      <c r="Z85" s="65"/>
      <c r="AA85" s="65"/>
      <c r="AB85" s="65"/>
      <c r="AC85" s="125"/>
      <c r="AD85" s="23">
        <v>2033</v>
      </c>
      <c r="AE85" s="72"/>
      <c r="AF85" s="65"/>
      <c r="AG85" s="65"/>
      <c r="AH85" s="65"/>
      <c r="AI85" s="65"/>
      <c r="AJ85" s="122"/>
      <c r="AK85" s="82">
        <v>2033</v>
      </c>
      <c r="AL85" s="83"/>
      <c r="AM85" s="81"/>
      <c r="AN85" s="81"/>
      <c r="AO85" s="81"/>
      <c r="AP85" s="81"/>
      <c r="AQ85" s="122"/>
      <c r="AR85" s="82">
        <v>2033</v>
      </c>
      <c r="AS85" s="83"/>
      <c r="AT85" s="81"/>
      <c r="AU85" s="78"/>
      <c r="AV85" s="81"/>
      <c r="AW85" s="81"/>
      <c r="AX85" s="122"/>
      <c r="AY85" s="82">
        <v>2033</v>
      </c>
      <c r="AZ85" s="83"/>
      <c r="BA85" s="81"/>
      <c r="BB85" s="78"/>
      <c r="BC85" s="81"/>
      <c r="BD85" s="81"/>
      <c r="BE85" s="122"/>
      <c r="BF85" s="82">
        <v>2033</v>
      </c>
      <c r="BG85" s="83"/>
      <c r="BH85" s="81"/>
      <c r="BI85" s="81"/>
      <c r="BJ85" s="81"/>
      <c r="BK85" s="81"/>
      <c r="BL85" s="122"/>
      <c r="BM85" s="82">
        <v>2033</v>
      </c>
      <c r="BN85" s="89"/>
      <c r="BO85" s="81"/>
      <c r="BP85" s="81"/>
      <c r="BQ85" s="81"/>
      <c r="BR85" s="81"/>
    </row>
    <row r="86" spans="1:70" x14ac:dyDescent="0.25">
      <c r="A86" s="125"/>
      <c r="B86" s="23">
        <v>2034</v>
      </c>
      <c r="C86" s="66"/>
      <c r="D86" s="65"/>
      <c r="E86" s="65"/>
      <c r="F86" s="65"/>
      <c r="G86" s="65"/>
      <c r="H86" s="125"/>
      <c r="I86" s="23">
        <v>2034</v>
      </c>
      <c r="J86" s="66"/>
      <c r="K86" s="65"/>
      <c r="L86" s="62"/>
      <c r="M86" s="65"/>
      <c r="N86" s="65"/>
      <c r="O86" s="125"/>
      <c r="P86" s="23">
        <v>2034</v>
      </c>
      <c r="Q86" s="66"/>
      <c r="R86" s="65"/>
      <c r="S86" s="62"/>
      <c r="T86" s="65"/>
      <c r="U86" s="65"/>
      <c r="V86" s="125"/>
      <c r="W86" s="23">
        <v>2034</v>
      </c>
      <c r="X86" s="66"/>
      <c r="Y86" s="65"/>
      <c r="Z86" s="65"/>
      <c r="AA86" s="65"/>
      <c r="AB86" s="65"/>
      <c r="AC86" s="125"/>
      <c r="AD86" s="23">
        <v>2034</v>
      </c>
      <c r="AE86" s="72"/>
      <c r="AF86" s="65"/>
      <c r="AG86" s="65"/>
      <c r="AH86" s="65"/>
      <c r="AI86" s="65"/>
      <c r="AJ86" s="122"/>
      <c r="AK86" s="82">
        <v>2034</v>
      </c>
      <c r="AL86" s="83"/>
      <c r="AM86" s="81"/>
      <c r="AN86" s="81"/>
      <c r="AO86" s="81"/>
      <c r="AP86" s="81"/>
      <c r="AQ86" s="122"/>
      <c r="AR86" s="82">
        <v>2034</v>
      </c>
      <c r="AS86" s="83"/>
      <c r="AT86" s="81"/>
      <c r="AU86" s="78"/>
      <c r="AV86" s="81"/>
      <c r="AW86" s="81"/>
      <c r="AX86" s="122"/>
      <c r="AY86" s="82">
        <v>2034</v>
      </c>
      <c r="AZ86" s="83"/>
      <c r="BA86" s="81"/>
      <c r="BB86" s="78"/>
      <c r="BC86" s="81"/>
      <c r="BD86" s="81"/>
      <c r="BE86" s="122"/>
      <c r="BF86" s="82">
        <v>2034</v>
      </c>
      <c r="BG86" s="83"/>
      <c r="BH86" s="81"/>
      <c r="BI86" s="81"/>
      <c r="BJ86" s="81"/>
      <c r="BK86" s="81"/>
      <c r="BL86" s="122"/>
      <c r="BM86" s="82">
        <v>2034</v>
      </c>
      <c r="BN86" s="89"/>
      <c r="BO86" s="81"/>
      <c r="BP86" s="81"/>
      <c r="BQ86" s="81"/>
      <c r="BR86" s="81"/>
    </row>
    <row r="87" spans="1:70" x14ac:dyDescent="0.25">
      <c r="A87" s="126"/>
      <c r="B87" s="23" t="s">
        <v>47</v>
      </c>
      <c r="C87" s="66"/>
      <c r="D87" s="65"/>
      <c r="E87" s="65"/>
      <c r="F87" s="65"/>
      <c r="G87" s="65"/>
      <c r="H87" s="126"/>
      <c r="I87" s="23" t="s">
        <v>47</v>
      </c>
      <c r="J87" s="66"/>
      <c r="K87" s="65"/>
      <c r="L87" s="62"/>
      <c r="M87" s="65"/>
      <c r="N87" s="65"/>
      <c r="O87" s="126"/>
      <c r="P87" s="23" t="s">
        <v>47</v>
      </c>
      <c r="Q87" s="66"/>
      <c r="R87" s="65"/>
      <c r="S87" s="62"/>
      <c r="T87" s="65"/>
      <c r="U87" s="65"/>
      <c r="V87" s="126"/>
      <c r="W87" s="23" t="s">
        <v>47</v>
      </c>
      <c r="X87" s="66"/>
      <c r="Y87" s="65"/>
      <c r="Z87" s="65"/>
      <c r="AA87" s="65"/>
      <c r="AB87" s="65"/>
      <c r="AC87" s="126"/>
      <c r="AD87" s="23" t="s">
        <v>47</v>
      </c>
      <c r="AE87" s="72"/>
      <c r="AF87" s="65"/>
      <c r="AG87" s="65"/>
      <c r="AH87" s="65"/>
      <c r="AI87" s="65"/>
      <c r="AJ87" s="123"/>
      <c r="AK87" s="82" t="s">
        <v>47</v>
      </c>
      <c r="AL87" s="83">
        <v>0</v>
      </c>
      <c r="AM87" s="81"/>
      <c r="AN87" s="81"/>
      <c r="AO87" s="81"/>
      <c r="AP87" s="81"/>
      <c r="AQ87" s="123"/>
      <c r="AR87" s="82" t="s">
        <v>47</v>
      </c>
      <c r="AS87" s="83"/>
      <c r="AT87" s="81"/>
      <c r="AU87" s="78"/>
      <c r="AV87" s="81"/>
      <c r="AW87" s="81"/>
      <c r="AX87" s="123"/>
      <c r="AY87" s="82" t="s">
        <v>47</v>
      </c>
      <c r="AZ87" s="83"/>
      <c r="BA87" s="81"/>
      <c r="BB87" s="78"/>
      <c r="BC87" s="81"/>
      <c r="BD87" s="81"/>
      <c r="BE87" s="123"/>
      <c r="BF87" s="82" t="s">
        <v>47</v>
      </c>
      <c r="BG87" s="83"/>
      <c r="BH87" s="81"/>
      <c r="BI87" s="81"/>
      <c r="BJ87" s="81"/>
      <c r="BK87" s="81"/>
      <c r="BL87" s="123"/>
      <c r="BM87" s="82" t="s">
        <v>47</v>
      </c>
      <c r="BN87" s="89"/>
      <c r="BO87" s="81"/>
      <c r="BP87" s="81"/>
      <c r="BQ87" s="81"/>
      <c r="BR87" s="81"/>
    </row>
    <row r="88" spans="1:70" x14ac:dyDescent="0.25">
      <c r="A88" s="70"/>
      <c r="B88" s="61"/>
      <c r="C88" s="62"/>
      <c r="D88" s="62"/>
      <c r="E88" s="62"/>
      <c r="F88" s="65"/>
      <c r="G88" s="65"/>
      <c r="H88" s="70"/>
      <c r="I88" s="61"/>
      <c r="J88" s="62"/>
      <c r="K88" s="62"/>
      <c r="L88" s="62"/>
      <c r="M88" s="65"/>
      <c r="N88" s="65"/>
      <c r="O88" s="70"/>
      <c r="P88" s="61"/>
      <c r="Q88" s="62"/>
      <c r="R88" s="62"/>
      <c r="S88" s="62"/>
      <c r="T88" s="65"/>
      <c r="U88" s="65"/>
      <c r="V88" s="70"/>
      <c r="W88" s="61"/>
      <c r="X88" s="62"/>
      <c r="Y88" s="62"/>
      <c r="Z88" s="62"/>
      <c r="AA88" s="65"/>
      <c r="AB88" s="65"/>
      <c r="AC88" s="70"/>
      <c r="AD88" s="61"/>
      <c r="AE88" s="62"/>
      <c r="AF88" s="62"/>
      <c r="AG88" s="62"/>
      <c r="AH88" s="65"/>
      <c r="AI88" s="65"/>
      <c r="AJ88" s="87"/>
      <c r="AK88" s="77"/>
      <c r="AL88" s="78"/>
      <c r="AM88" s="78"/>
      <c r="AN88" s="78"/>
      <c r="AO88" s="81"/>
      <c r="AP88" s="81"/>
      <c r="AQ88" s="87"/>
      <c r="AR88" s="77"/>
      <c r="AS88" s="78"/>
      <c r="AT88" s="78"/>
      <c r="AU88" s="78"/>
      <c r="AV88" s="81"/>
      <c r="AW88" s="81"/>
      <c r="AX88" s="87"/>
      <c r="AY88" s="77"/>
      <c r="AZ88" s="78"/>
      <c r="BA88" s="78"/>
      <c r="BB88" s="78"/>
      <c r="BC88" s="81"/>
      <c r="BD88" s="81"/>
      <c r="BE88" s="87"/>
      <c r="BF88" s="77"/>
      <c r="BG88" s="78"/>
      <c r="BH88" s="78"/>
      <c r="BI88" s="78"/>
      <c r="BJ88" s="81"/>
      <c r="BK88" s="81"/>
      <c r="BL88" s="87"/>
      <c r="BM88" s="77"/>
      <c r="BN88" s="78"/>
      <c r="BO88" s="78"/>
      <c r="BP88" s="78"/>
      <c r="BQ88" s="81"/>
      <c r="BR88" s="81"/>
    </row>
    <row r="89" spans="1:70" x14ac:dyDescent="0.25">
      <c r="A89" s="69" t="s">
        <v>20</v>
      </c>
      <c r="B89" s="65"/>
      <c r="C89" s="65"/>
      <c r="D89" s="65"/>
      <c r="E89" s="65"/>
      <c r="F89" s="65"/>
      <c r="G89" s="65"/>
      <c r="H89" s="69" t="s">
        <v>20</v>
      </c>
      <c r="I89" s="65"/>
      <c r="J89" s="65"/>
      <c r="K89" s="65"/>
      <c r="L89" s="65"/>
      <c r="M89" s="65"/>
      <c r="N89" s="65"/>
      <c r="O89" s="69" t="s">
        <v>20</v>
      </c>
      <c r="P89" s="65"/>
      <c r="Q89" s="65"/>
      <c r="R89" s="65"/>
      <c r="S89" s="65"/>
      <c r="T89" s="65"/>
      <c r="U89" s="65"/>
      <c r="V89" s="69" t="s">
        <v>20</v>
      </c>
      <c r="W89" s="65"/>
      <c r="X89" s="65"/>
      <c r="Y89" s="65"/>
      <c r="Z89" s="65"/>
      <c r="AA89" s="65"/>
      <c r="AB89" s="65"/>
      <c r="AC89" s="69" t="s">
        <v>20</v>
      </c>
      <c r="AD89" s="65"/>
      <c r="AE89" s="65"/>
      <c r="AF89" s="65"/>
      <c r="AG89" s="65"/>
      <c r="AH89" s="65"/>
      <c r="AI89" s="65"/>
      <c r="AJ89" s="86" t="s">
        <v>20</v>
      </c>
      <c r="AK89" s="81"/>
      <c r="AL89" s="81"/>
      <c r="AM89" s="81"/>
      <c r="AN89" s="81"/>
      <c r="AO89" s="81"/>
      <c r="AP89" s="81"/>
      <c r="AQ89" s="86" t="s">
        <v>20</v>
      </c>
      <c r="AR89" s="81"/>
      <c r="AS89" s="81"/>
      <c r="AT89" s="81"/>
      <c r="AU89" s="81"/>
      <c r="AV89" s="81"/>
      <c r="AW89" s="81"/>
      <c r="AX89" s="86" t="s">
        <v>20</v>
      </c>
      <c r="AY89" s="81"/>
      <c r="AZ89" s="81"/>
      <c r="BA89" s="81"/>
      <c r="BB89" s="81"/>
      <c r="BC89" s="81"/>
      <c r="BD89" s="81"/>
      <c r="BE89" s="86" t="s">
        <v>20</v>
      </c>
      <c r="BF89" s="81"/>
      <c r="BG89" s="81"/>
      <c r="BH89" s="81"/>
      <c r="BI89" s="81"/>
      <c r="BJ89" s="81"/>
      <c r="BK89" s="81"/>
      <c r="BL89" s="86" t="s">
        <v>20</v>
      </c>
      <c r="BM89" s="81"/>
      <c r="BN89" s="81"/>
      <c r="BO89" s="81"/>
      <c r="BP89" s="81"/>
      <c r="BQ89" s="81"/>
      <c r="BR89" s="81"/>
    </row>
    <row r="90" spans="1:70" x14ac:dyDescent="0.25">
      <c r="A90" s="63" t="str">
        <f>A50</f>
        <v>Neutral 4 Deg</v>
      </c>
      <c r="B90" s="63"/>
      <c r="C90" s="63"/>
      <c r="D90" s="63"/>
      <c r="E90" s="63"/>
      <c r="F90" s="23"/>
      <c r="G90" s="65"/>
      <c r="H90" s="63" t="str">
        <f>H50</f>
        <v>NeutralWS 4 Deg</v>
      </c>
      <c r="I90" s="63"/>
      <c r="J90" s="63"/>
      <c r="K90" s="63"/>
      <c r="L90" s="63"/>
      <c r="M90" s="23"/>
      <c r="N90" s="61"/>
      <c r="O90" s="63" t="str">
        <f>O50</f>
        <v>Slow Change 4 Deg</v>
      </c>
      <c r="P90" s="63"/>
      <c r="Q90" s="63"/>
      <c r="R90" s="63"/>
      <c r="S90" s="63"/>
      <c r="T90" s="23"/>
      <c r="U90" s="65"/>
      <c r="V90" s="63" t="str">
        <f>V50</f>
        <v>Fast Change 4 Deg</v>
      </c>
      <c r="W90" s="63"/>
      <c r="X90" s="63"/>
      <c r="Y90" s="63"/>
      <c r="Z90" s="63"/>
      <c r="AA90" s="23"/>
      <c r="AB90" s="65"/>
      <c r="AC90" s="63" t="str">
        <f>AC50</f>
        <v>NoIC 4 Deg</v>
      </c>
      <c r="AD90" s="63"/>
      <c r="AE90" s="63"/>
      <c r="AF90" s="63"/>
      <c r="AG90" s="63"/>
      <c r="AH90" s="23"/>
      <c r="AI90" s="65"/>
      <c r="AJ90" s="79" t="str">
        <f>AJ50</f>
        <v>Neutral 2 Deg</v>
      </c>
      <c r="AK90" s="79"/>
      <c r="AL90" s="79"/>
      <c r="AM90" s="79"/>
      <c r="AN90" s="79"/>
      <c r="AO90" s="82"/>
      <c r="AP90" s="81"/>
      <c r="AQ90" s="79" t="str">
        <f>AQ50</f>
        <v>NeutralWS 2 Deg</v>
      </c>
      <c r="AR90" s="79"/>
      <c r="AS90" s="79"/>
      <c r="AT90" s="79"/>
      <c r="AU90" s="79"/>
      <c r="AV90" s="82"/>
      <c r="AW90" s="77"/>
      <c r="AX90" s="79" t="str">
        <f>AX50</f>
        <v>Slow Change 2 Deg</v>
      </c>
      <c r="AY90" s="79"/>
      <c r="AZ90" s="79"/>
      <c r="BA90" s="79"/>
      <c r="BB90" s="79"/>
      <c r="BC90" s="82"/>
      <c r="BD90" s="81"/>
      <c r="BE90" s="79" t="str">
        <f>BE50</f>
        <v>Fast Change 2 Deg</v>
      </c>
      <c r="BF90" s="79"/>
      <c r="BG90" s="79"/>
      <c r="BH90" s="79"/>
      <c r="BI90" s="79"/>
      <c r="BJ90" s="82"/>
      <c r="BK90" s="81"/>
      <c r="BL90" s="79" t="str">
        <f>BL50</f>
        <v>NoIC 2 Deg</v>
      </c>
      <c r="BM90" s="79"/>
      <c r="BN90" s="79"/>
      <c r="BO90" s="79"/>
      <c r="BP90" s="79"/>
      <c r="BQ90" s="82"/>
      <c r="BR90" s="77"/>
    </row>
    <row r="91" spans="1:70" x14ac:dyDescent="0.25">
      <c r="A91" s="23" t="s">
        <v>1</v>
      </c>
      <c r="B91" s="63" t="s">
        <v>2</v>
      </c>
      <c r="C91" s="63" t="s">
        <v>17</v>
      </c>
      <c r="D91" s="63" t="s">
        <v>3</v>
      </c>
      <c r="E91" s="63" t="s">
        <v>18</v>
      </c>
      <c r="F91" s="63" t="s">
        <v>19</v>
      </c>
      <c r="G91" s="65"/>
      <c r="H91" s="23" t="s">
        <v>1</v>
      </c>
      <c r="I91" s="63" t="s">
        <v>2</v>
      </c>
      <c r="J91" s="63" t="s">
        <v>17</v>
      </c>
      <c r="K91" s="63" t="s">
        <v>3</v>
      </c>
      <c r="L91" s="63" t="s">
        <v>18</v>
      </c>
      <c r="M91" s="63" t="s">
        <v>19</v>
      </c>
      <c r="N91" s="73"/>
      <c r="O91" s="23" t="s">
        <v>1</v>
      </c>
      <c r="P91" s="63" t="s">
        <v>2</v>
      </c>
      <c r="Q91" s="63" t="s">
        <v>17</v>
      </c>
      <c r="R91" s="63" t="s">
        <v>3</v>
      </c>
      <c r="S91" s="63" t="s">
        <v>18</v>
      </c>
      <c r="T91" s="63" t="s">
        <v>19</v>
      </c>
      <c r="U91" s="65"/>
      <c r="V91" s="23" t="s">
        <v>1</v>
      </c>
      <c r="W91" s="63" t="s">
        <v>2</v>
      </c>
      <c r="X91" s="63" t="s">
        <v>17</v>
      </c>
      <c r="Y91" s="63" t="s">
        <v>3</v>
      </c>
      <c r="Z91" s="63" t="s">
        <v>18</v>
      </c>
      <c r="AA91" s="63" t="s">
        <v>19</v>
      </c>
      <c r="AB91" s="65"/>
      <c r="AC91" s="23" t="s">
        <v>1</v>
      </c>
      <c r="AD91" s="63" t="s">
        <v>2</v>
      </c>
      <c r="AE91" s="63" t="s">
        <v>17</v>
      </c>
      <c r="AF91" s="63" t="s">
        <v>3</v>
      </c>
      <c r="AG91" s="63" t="s">
        <v>18</v>
      </c>
      <c r="AH91" s="63" t="s">
        <v>19</v>
      </c>
      <c r="AI91" s="65"/>
      <c r="AJ91" s="82" t="s">
        <v>1</v>
      </c>
      <c r="AK91" s="79" t="s">
        <v>2</v>
      </c>
      <c r="AL91" s="79" t="s">
        <v>17</v>
      </c>
      <c r="AM91" s="79" t="s">
        <v>3</v>
      </c>
      <c r="AN91" s="79" t="s">
        <v>18</v>
      </c>
      <c r="AO91" s="79" t="s">
        <v>19</v>
      </c>
      <c r="AP91" s="81"/>
      <c r="AQ91" s="82" t="s">
        <v>1</v>
      </c>
      <c r="AR91" s="79" t="s">
        <v>2</v>
      </c>
      <c r="AS91" s="79" t="s">
        <v>17</v>
      </c>
      <c r="AT91" s="79" t="s">
        <v>3</v>
      </c>
      <c r="AU91" s="79" t="s">
        <v>18</v>
      </c>
      <c r="AV91" s="79" t="s">
        <v>19</v>
      </c>
      <c r="AW91" s="90"/>
      <c r="AX91" s="82" t="s">
        <v>1</v>
      </c>
      <c r="AY91" s="79" t="s">
        <v>2</v>
      </c>
      <c r="AZ91" s="79" t="s">
        <v>17</v>
      </c>
      <c r="BA91" s="79" t="s">
        <v>3</v>
      </c>
      <c r="BB91" s="79" t="s">
        <v>18</v>
      </c>
      <c r="BC91" s="79" t="s">
        <v>19</v>
      </c>
      <c r="BD91" s="81"/>
      <c r="BE91" s="82" t="s">
        <v>1</v>
      </c>
      <c r="BF91" s="79" t="s">
        <v>2</v>
      </c>
      <c r="BG91" s="79" t="s">
        <v>17</v>
      </c>
      <c r="BH91" s="79" t="s">
        <v>3</v>
      </c>
      <c r="BI91" s="79" t="s">
        <v>18</v>
      </c>
      <c r="BJ91" s="79" t="s">
        <v>19</v>
      </c>
      <c r="BK91" s="81"/>
      <c r="BL91" s="82" t="s">
        <v>1</v>
      </c>
      <c r="BM91" s="79" t="s">
        <v>2</v>
      </c>
      <c r="BN91" s="79" t="s">
        <v>17</v>
      </c>
      <c r="BO91" s="79" t="s">
        <v>3</v>
      </c>
      <c r="BP91" s="79" t="s">
        <v>18</v>
      </c>
      <c r="BQ91" s="79" t="s">
        <v>19</v>
      </c>
      <c r="BR91" s="90"/>
    </row>
    <row r="92" spans="1:70" x14ac:dyDescent="0.25">
      <c r="A92" s="23">
        <v>2020</v>
      </c>
      <c r="B92" s="63">
        <v>0</v>
      </c>
      <c r="C92" s="63">
        <v>0</v>
      </c>
      <c r="D92" s="63">
        <v>0</v>
      </c>
      <c r="E92" s="63">
        <v>0</v>
      </c>
      <c r="F92" s="63">
        <v>0</v>
      </c>
      <c r="G92" s="65"/>
      <c r="H92" s="23">
        <v>2020</v>
      </c>
      <c r="I92" s="63"/>
      <c r="J92" s="63"/>
      <c r="K92" s="63"/>
      <c r="L92" s="63"/>
      <c r="M92" s="63"/>
      <c r="N92" s="73"/>
      <c r="O92" s="23">
        <v>2020</v>
      </c>
      <c r="P92" s="63"/>
      <c r="Q92" s="63"/>
      <c r="R92" s="63"/>
      <c r="S92" s="63"/>
      <c r="T92" s="63"/>
      <c r="U92" s="65"/>
      <c r="V92" s="23">
        <v>2020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5"/>
      <c r="AC92" s="23">
        <v>2020</v>
      </c>
      <c r="AD92" s="63"/>
      <c r="AE92" s="63"/>
      <c r="AF92" s="63"/>
      <c r="AG92" s="63"/>
      <c r="AH92" s="63"/>
      <c r="AI92" s="65"/>
      <c r="AJ92" s="82">
        <v>2020</v>
      </c>
      <c r="AK92" s="79">
        <f>B92</f>
        <v>0</v>
      </c>
      <c r="AL92" s="79">
        <f t="shared" ref="AL92:AO106" si="14">C92</f>
        <v>0</v>
      </c>
      <c r="AM92" s="79">
        <f t="shared" si="14"/>
        <v>0</v>
      </c>
      <c r="AN92" s="79">
        <f t="shared" si="14"/>
        <v>0</v>
      </c>
      <c r="AO92" s="79">
        <f t="shared" si="14"/>
        <v>0</v>
      </c>
      <c r="AP92" s="81"/>
      <c r="AQ92" s="82">
        <v>2020</v>
      </c>
      <c r="AR92" s="79"/>
      <c r="AS92" s="79"/>
      <c r="AT92" s="79"/>
      <c r="AU92" s="79"/>
      <c r="AV92" s="79"/>
      <c r="AW92" s="90"/>
      <c r="AX92" s="82">
        <v>2020</v>
      </c>
      <c r="AY92" s="79"/>
      <c r="AZ92" s="79"/>
      <c r="BA92" s="79"/>
      <c r="BB92" s="79"/>
      <c r="BC92" s="79"/>
      <c r="BD92" s="81"/>
      <c r="BE92" s="82">
        <v>2020</v>
      </c>
      <c r="BF92" s="79">
        <f>W92</f>
        <v>0</v>
      </c>
      <c r="BG92" s="79">
        <f t="shared" ref="BG92:BJ106" si="15">X92</f>
        <v>0</v>
      </c>
      <c r="BH92" s="79">
        <f t="shared" si="15"/>
        <v>0</v>
      </c>
      <c r="BI92" s="79">
        <f t="shared" si="15"/>
        <v>0</v>
      </c>
      <c r="BJ92" s="79">
        <f t="shared" si="15"/>
        <v>0</v>
      </c>
      <c r="BK92" s="81"/>
      <c r="BL92" s="82">
        <v>2020</v>
      </c>
      <c r="BM92" s="79"/>
      <c r="BN92" s="79"/>
      <c r="BO92" s="79"/>
      <c r="BP92" s="79"/>
      <c r="BQ92" s="79"/>
      <c r="BR92" s="90"/>
    </row>
    <row r="93" spans="1:70" x14ac:dyDescent="0.25">
      <c r="A93" s="23">
        <v>2021</v>
      </c>
      <c r="B93" s="63">
        <v>0</v>
      </c>
      <c r="C93" s="63">
        <v>0</v>
      </c>
      <c r="D93" s="63">
        <v>0</v>
      </c>
      <c r="E93" s="63">
        <v>0</v>
      </c>
      <c r="F93" s="63">
        <v>0</v>
      </c>
      <c r="G93" s="65"/>
      <c r="H93" s="23">
        <v>2021</v>
      </c>
      <c r="I93" s="63"/>
      <c r="J93" s="63"/>
      <c r="K93" s="63"/>
      <c r="L93" s="63"/>
      <c r="M93" s="63"/>
      <c r="N93" s="73"/>
      <c r="O93" s="23">
        <v>2021</v>
      </c>
      <c r="P93" s="63"/>
      <c r="Q93" s="63"/>
      <c r="R93" s="63"/>
      <c r="S93" s="63"/>
      <c r="T93" s="63"/>
      <c r="U93" s="65"/>
      <c r="V93" s="23">
        <v>2021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5"/>
      <c r="AC93" s="23">
        <v>2021</v>
      </c>
      <c r="AD93" s="63"/>
      <c r="AE93" s="63"/>
      <c r="AF93" s="63"/>
      <c r="AG93" s="63"/>
      <c r="AH93" s="63"/>
      <c r="AI93" s="65"/>
      <c r="AJ93" s="82">
        <v>2021</v>
      </c>
      <c r="AK93" s="79">
        <f t="shared" ref="AK93:AK106" si="16">B93</f>
        <v>0</v>
      </c>
      <c r="AL93" s="79">
        <f t="shared" si="14"/>
        <v>0</v>
      </c>
      <c r="AM93" s="79">
        <f t="shared" si="14"/>
        <v>0</v>
      </c>
      <c r="AN93" s="79">
        <f t="shared" si="14"/>
        <v>0</v>
      </c>
      <c r="AO93" s="79">
        <f t="shared" si="14"/>
        <v>0</v>
      </c>
      <c r="AP93" s="81"/>
      <c r="AQ93" s="82">
        <v>2021</v>
      </c>
      <c r="AR93" s="79"/>
      <c r="AS93" s="79"/>
      <c r="AT93" s="79"/>
      <c r="AU93" s="79"/>
      <c r="AV93" s="79"/>
      <c r="AW93" s="90"/>
      <c r="AX93" s="82">
        <v>2021</v>
      </c>
      <c r="AY93" s="79"/>
      <c r="AZ93" s="79"/>
      <c r="BA93" s="79"/>
      <c r="BB93" s="79"/>
      <c r="BC93" s="79"/>
      <c r="BD93" s="81"/>
      <c r="BE93" s="82">
        <v>2021</v>
      </c>
      <c r="BF93" s="79">
        <f t="shared" ref="BF93:BF106" si="17">W93</f>
        <v>0</v>
      </c>
      <c r="BG93" s="79">
        <f t="shared" si="15"/>
        <v>0</v>
      </c>
      <c r="BH93" s="79">
        <f t="shared" si="15"/>
        <v>0</v>
      </c>
      <c r="BI93" s="79">
        <f t="shared" si="15"/>
        <v>0</v>
      </c>
      <c r="BJ93" s="79">
        <f t="shared" si="15"/>
        <v>0</v>
      </c>
      <c r="BK93" s="81"/>
      <c r="BL93" s="82">
        <v>2021</v>
      </c>
      <c r="BM93" s="79"/>
      <c r="BN93" s="79"/>
      <c r="BO93" s="79"/>
      <c r="BP93" s="79"/>
      <c r="BQ93" s="79"/>
      <c r="BR93" s="90"/>
    </row>
    <row r="94" spans="1:70" x14ac:dyDescent="0.25">
      <c r="A94" s="23">
        <v>2022</v>
      </c>
      <c r="B94" s="74">
        <v>0</v>
      </c>
      <c r="C94" s="74">
        <v>0</v>
      </c>
      <c r="D94" s="74">
        <v>0</v>
      </c>
      <c r="E94" s="74">
        <v>0</v>
      </c>
      <c r="F94" s="74">
        <v>0</v>
      </c>
      <c r="G94" s="65"/>
      <c r="H94" s="23">
        <v>2022</v>
      </c>
      <c r="I94" s="63"/>
      <c r="J94" s="63"/>
      <c r="K94" s="63"/>
      <c r="L94" s="63"/>
      <c r="M94" s="63"/>
      <c r="N94" s="73"/>
      <c r="O94" s="23">
        <v>2022</v>
      </c>
      <c r="P94" s="63"/>
      <c r="Q94" s="63"/>
      <c r="R94" s="63"/>
      <c r="S94" s="63"/>
      <c r="T94" s="63"/>
      <c r="U94" s="65"/>
      <c r="V94" s="23">
        <v>2022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5"/>
      <c r="AC94" s="23">
        <v>2022</v>
      </c>
      <c r="AD94" s="74"/>
      <c r="AE94" s="74"/>
      <c r="AF94" s="74"/>
      <c r="AG94" s="74"/>
      <c r="AH94" s="74"/>
      <c r="AI94" s="65"/>
      <c r="AJ94" s="82">
        <v>2022</v>
      </c>
      <c r="AK94" s="79">
        <f t="shared" si="16"/>
        <v>0</v>
      </c>
      <c r="AL94" s="79">
        <f t="shared" si="14"/>
        <v>0</v>
      </c>
      <c r="AM94" s="79">
        <f t="shared" si="14"/>
        <v>0</v>
      </c>
      <c r="AN94" s="79">
        <f t="shared" si="14"/>
        <v>0</v>
      </c>
      <c r="AO94" s="79">
        <f t="shared" si="14"/>
        <v>0</v>
      </c>
      <c r="AP94" s="81"/>
      <c r="AQ94" s="82">
        <v>2022</v>
      </c>
      <c r="AR94" s="91"/>
      <c r="AS94" s="91"/>
      <c r="AT94" s="91"/>
      <c r="AU94" s="91"/>
      <c r="AV94" s="91"/>
      <c r="AW94" s="90"/>
      <c r="AX94" s="82">
        <v>2022</v>
      </c>
      <c r="AY94" s="91"/>
      <c r="AZ94" s="91"/>
      <c r="BA94" s="91"/>
      <c r="BB94" s="91"/>
      <c r="BC94" s="91"/>
      <c r="BD94" s="81"/>
      <c r="BE94" s="82">
        <v>2022</v>
      </c>
      <c r="BF94" s="79">
        <f t="shared" si="17"/>
        <v>0</v>
      </c>
      <c r="BG94" s="79">
        <f t="shared" si="15"/>
        <v>0</v>
      </c>
      <c r="BH94" s="79">
        <f t="shared" si="15"/>
        <v>0</v>
      </c>
      <c r="BI94" s="79">
        <f t="shared" si="15"/>
        <v>0</v>
      </c>
      <c r="BJ94" s="79">
        <f t="shared" si="15"/>
        <v>0</v>
      </c>
      <c r="BK94" s="81"/>
      <c r="BL94" s="82">
        <v>2022</v>
      </c>
      <c r="BM94" s="91"/>
      <c r="BN94" s="91"/>
      <c r="BO94" s="91"/>
      <c r="BP94" s="91"/>
      <c r="BQ94" s="91"/>
      <c r="BR94" s="90"/>
    </row>
    <row r="95" spans="1:70" x14ac:dyDescent="0.25">
      <c r="A95" s="23">
        <v>2023</v>
      </c>
      <c r="B95" s="74">
        <v>43.212700190488249</v>
      </c>
      <c r="C95" s="74">
        <v>-24.659338093129918</v>
      </c>
      <c r="D95" s="74">
        <v>134.90305718680611</v>
      </c>
      <c r="E95" s="74">
        <v>-0.68984734496916644</v>
      </c>
      <c r="F95" s="74">
        <v>-139.62007606966654</v>
      </c>
      <c r="G95" s="65"/>
      <c r="H95" s="23">
        <v>2023</v>
      </c>
      <c r="I95" s="23"/>
      <c r="J95" s="23"/>
      <c r="K95" s="23"/>
      <c r="L95" s="23"/>
      <c r="M95" s="23"/>
      <c r="N95" s="61"/>
      <c r="O95" s="23">
        <v>2023</v>
      </c>
      <c r="P95" s="23"/>
      <c r="Q95" s="23"/>
      <c r="R95" s="23"/>
      <c r="S95" s="23"/>
      <c r="T95" s="23"/>
      <c r="U95" s="65"/>
      <c r="V95" s="23">
        <v>2023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5"/>
      <c r="AC95" s="23">
        <v>2023</v>
      </c>
      <c r="AD95" s="74"/>
      <c r="AE95" s="74"/>
      <c r="AF95" s="74"/>
      <c r="AG95" s="74"/>
      <c r="AH95" s="74"/>
      <c r="AI95" s="65"/>
      <c r="AJ95" s="82">
        <v>2023</v>
      </c>
      <c r="AK95" s="79">
        <f t="shared" si="16"/>
        <v>43.212700190488249</v>
      </c>
      <c r="AL95" s="79">
        <f t="shared" si="14"/>
        <v>-24.659338093129918</v>
      </c>
      <c r="AM95" s="79">
        <f t="shared" si="14"/>
        <v>134.90305718680611</v>
      </c>
      <c r="AN95" s="79">
        <f t="shared" si="14"/>
        <v>-0.68984734496916644</v>
      </c>
      <c r="AO95" s="79">
        <f t="shared" si="14"/>
        <v>-139.62007606966654</v>
      </c>
      <c r="AP95" s="81"/>
      <c r="AQ95" s="82">
        <v>2023</v>
      </c>
      <c r="AR95" s="91"/>
      <c r="AS95" s="91"/>
      <c r="AT95" s="91"/>
      <c r="AU95" s="91"/>
      <c r="AV95" s="91"/>
      <c r="AW95" s="77"/>
      <c r="AX95" s="82">
        <v>2023</v>
      </c>
      <c r="AY95" s="91"/>
      <c r="AZ95" s="91"/>
      <c r="BA95" s="91"/>
      <c r="BB95" s="91"/>
      <c r="BC95" s="91"/>
      <c r="BD95" s="81"/>
      <c r="BE95" s="82">
        <v>2023</v>
      </c>
      <c r="BF95" s="79">
        <f t="shared" si="17"/>
        <v>0</v>
      </c>
      <c r="BG95" s="79">
        <f t="shared" si="15"/>
        <v>0</v>
      </c>
      <c r="BH95" s="79">
        <f t="shared" si="15"/>
        <v>0</v>
      </c>
      <c r="BI95" s="79">
        <f t="shared" si="15"/>
        <v>0</v>
      </c>
      <c r="BJ95" s="79">
        <f t="shared" si="15"/>
        <v>0</v>
      </c>
      <c r="BK95" s="81"/>
      <c r="BL95" s="82">
        <v>2023</v>
      </c>
      <c r="BM95" s="91"/>
      <c r="BN95" s="91"/>
      <c r="BO95" s="91"/>
      <c r="BP95" s="91"/>
      <c r="BQ95" s="91"/>
      <c r="BR95" s="77"/>
    </row>
    <row r="96" spans="1:70" x14ac:dyDescent="0.25">
      <c r="A96" s="23">
        <v>2024</v>
      </c>
      <c r="B96" s="75">
        <v>-152.90987556241453</v>
      </c>
      <c r="C96" s="75">
        <v>-86.538662802660838</v>
      </c>
      <c r="D96" s="75">
        <v>-176.36407350282389</v>
      </c>
      <c r="E96" s="75">
        <v>-3.3123114165864536</v>
      </c>
      <c r="F96" s="75">
        <v>-198.47338527016109</v>
      </c>
      <c r="G96" s="65"/>
      <c r="H96" s="23">
        <v>2024</v>
      </c>
      <c r="I96" s="23"/>
      <c r="J96" s="23"/>
      <c r="K96" s="23"/>
      <c r="L96" s="23"/>
      <c r="M96" s="23"/>
      <c r="N96" s="73"/>
      <c r="O96" s="23">
        <v>2024</v>
      </c>
      <c r="P96" s="23"/>
      <c r="Q96" s="23"/>
      <c r="R96" s="23"/>
      <c r="S96" s="23"/>
      <c r="T96" s="23"/>
      <c r="U96" s="65"/>
      <c r="V96" s="23">
        <v>2024</v>
      </c>
      <c r="W96" s="63">
        <v>-133.86917121522129</v>
      </c>
      <c r="X96" s="63">
        <v>656.47977605648339</v>
      </c>
      <c r="Y96" s="63">
        <v>344.31936768059677</v>
      </c>
      <c r="Z96" s="63">
        <v>39.930682416510535</v>
      </c>
      <c r="AA96" s="63">
        <v>265.92243713873904</v>
      </c>
      <c r="AB96" s="65"/>
      <c r="AC96" s="23">
        <v>2024</v>
      </c>
      <c r="AD96" s="75"/>
      <c r="AE96" s="75"/>
      <c r="AF96" s="75"/>
      <c r="AG96" s="75"/>
      <c r="AH96" s="75"/>
      <c r="AI96" s="65"/>
      <c r="AJ96" s="82">
        <v>2024</v>
      </c>
      <c r="AK96" s="79">
        <f t="shared" si="16"/>
        <v>-152.90987556241453</v>
      </c>
      <c r="AL96" s="79">
        <f t="shared" si="14"/>
        <v>-86.538662802660838</v>
      </c>
      <c r="AM96" s="79">
        <f t="shared" si="14"/>
        <v>-176.36407350282389</v>
      </c>
      <c r="AN96" s="79">
        <f t="shared" si="14"/>
        <v>-3.3123114165864536</v>
      </c>
      <c r="AO96" s="79">
        <f t="shared" si="14"/>
        <v>-198.47338527016109</v>
      </c>
      <c r="AP96" s="81"/>
      <c r="AQ96" s="82">
        <v>2024</v>
      </c>
      <c r="AR96" s="91"/>
      <c r="AS96" s="91"/>
      <c r="AT96" s="91"/>
      <c r="AU96" s="91"/>
      <c r="AV96" s="91"/>
      <c r="AW96" s="90"/>
      <c r="AX96" s="82">
        <v>2024</v>
      </c>
      <c r="AY96" s="91"/>
      <c r="AZ96" s="91"/>
      <c r="BA96" s="91"/>
      <c r="BB96" s="91"/>
      <c r="BC96" s="91"/>
      <c r="BD96" s="81"/>
      <c r="BE96" s="82">
        <v>2024</v>
      </c>
      <c r="BF96" s="79">
        <f t="shared" si="17"/>
        <v>-133.86917121522129</v>
      </c>
      <c r="BG96" s="79">
        <f t="shared" si="15"/>
        <v>656.47977605648339</v>
      </c>
      <c r="BH96" s="79">
        <f t="shared" si="15"/>
        <v>344.31936768059677</v>
      </c>
      <c r="BI96" s="79">
        <f t="shared" si="15"/>
        <v>39.930682416510535</v>
      </c>
      <c r="BJ96" s="79">
        <f t="shared" si="15"/>
        <v>265.92243713873904</v>
      </c>
      <c r="BK96" s="81"/>
      <c r="BL96" s="82">
        <v>2024</v>
      </c>
      <c r="BM96" s="92"/>
      <c r="BN96" s="92"/>
      <c r="BO96" s="92"/>
      <c r="BP96" s="92"/>
      <c r="BQ96" s="92"/>
      <c r="BR96" s="90"/>
    </row>
    <row r="97" spans="1:70" x14ac:dyDescent="0.25">
      <c r="A97" s="23">
        <v>2025</v>
      </c>
      <c r="B97" s="74">
        <v>-274.93966987426393</v>
      </c>
      <c r="C97" s="74">
        <v>507.46802517981268</v>
      </c>
      <c r="D97" s="74">
        <v>269.89900758730073</v>
      </c>
      <c r="E97" s="74">
        <v>29.538674866118527</v>
      </c>
      <c r="F97" s="74">
        <v>102.2145897114533</v>
      </c>
      <c r="G97" s="65"/>
      <c r="H97" s="23">
        <v>2025</v>
      </c>
      <c r="I97" s="23"/>
      <c r="J97" s="23"/>
      <c r="K97" s="23"/>
      <c r="L97" s="23"/>
      <c r="M97" s="23"/>
      <c r="N97" s="73"/>
      <c r="O97" s="23">
        <v>2025</v>
      </c>
      <c r="P97" s="23"/>
      <c r="Q97" s="23"/>
      <c r="R97" s="23"/>
      <c r="S97" s="23"/>
      <c r="T97" s="23"/>
      <c r="U97" s="65"/>
      <c r="V97" s="23">
        <v>2025</v>
      </c>
      <c r="W97" s="63">
        <v>399.00084435241297</v>
      </c>
      <c r="X97" s="63">
        <v>336.61640721024014</v>
      </c>
      <c r="Y97" s="63">
        <v>-251.32590995845385</v>
      </c>
      <c r="Z97" s="63">
        <v>8.8105065553754685</v>
      </c>
      <c r="AA97" s="63">
        <v>-370.4414069831837</v>
      </c>
      <c r="AB97" s="65"/>
      <c r="AC97" s="23">
        <v>2025</v>
      </c>
      <c r="AD97" s="74"/>
      <c r="AE97" s="74"/>
      <c r="AF97" s="74"/>
      <c r="AG97" s="74"/>
      <c r="AH97" s="74"/>
      <c r="AI97" s="65"/>
      <c r="AJ97" s="82">
        <v>2025</v>
      </c>
      <c r="AK97" s="79">
        <f t="shared" si="16"/>
        <v>-274.93966987426393</v>
      </c>
      <c r="AL97" s="79">
        <f t="shared" si="14"/>
        <v>507.46802517981268</v>
      </c>
      <c r="AM97" s="79">
        <f t="shared" si="14"/>
        <v>269.89900758730073</v>
      </c>
      <c r="AN97" s="79">
        <f t="shared" si="14"/>
        <v>29.538674866118527</v>
      </c>
      <c r="AO97" s="79">
        <f t="shared" si="14"/>
        <v>102.2145897114533</v>
      </c>
      <c r="AP97" s="81"/>
      <c r="AQ97" s="82">
        <v>2025</v>
      </c>
      <c r="AR97" s="91"/>
      <c r="AS97" s="91"/>
      <c r="AT97" s="91"/>
      <c r="AU97" s="91"/>
      <c r="AV97" s="91"/>
      <c r="AW97" s="90"/>
      <c r="AX97" s="82">
        <v>2025</v>
      </c>
      <c r="AY97" s="91"/>
      <c r="AZ97" s="91"/>
      <c r="BA97" s="91"/>
      <c r="BB97" s="91"/>
      <c r="BC97" s="91"/>
      <c r="BD97" s="81"/>
      <c r="BE97" s="82">
        <v>2025</v>
      </c>
      <c r="BF97" s="79">
        <f t="shared" si="17"/>
        <v>399.00084435241297</v>
      </c>
      <c r="BG97" s="79">
        <f t="shared" si="15"/>
        <v>336.61640721024014</v>
      </c>
      <c r="BH97" s="79">
        <f t="shared" si="15"/>
        <v>-251.32590995845385</v>
      </c>
      <c r="BI97" s="79">
        <f t="shared" si="15"/>
        <v>8.8105065553754685</v>
      </c>
      <c r="BJ97" s="79">
        <f t="shared" si="15"/>
        <v>-370.4414069831837</v>
      </c>
      <c r="BK97" s="81"/>
      <c r="BL97" s="82">
        <v>2025</v>
      </c>
      <c r="BM97" s="91"/>
      <c r="BN97" s="91"/>
      <c r="BO97" s="91"/>
      <c r="BP97" s="91"/>
      <c r="BQ97" s="91"/>
      <c r="BR97" s="90"/>
    </row>
    <row r="98" spans="1:70" x14ac:dyDescent="0.25">
      <c r="A98" s="23">
        <v>2026</v>
      </c>
      <c r="B98" s="75">
        <v>-272.959433211945</v>
      </c>
      <c r="C98" s="75">
        <v>598.82755503896624</v>
      </c>
      <c r="D98" s="75">
        <v>394.10778313692572</v>
      </c>
      <c r="E98" s="75">
        <v>-0.73711616505897837</v>
      </c>
      <c r="F98" s="75">
        <v>85.684105704829562</v>
      </c>
      <c r="G98" s="65"/>
      <c r="H98" s="23">
        <v>2026</v>
      </c>
      <c r="I98" s="23"/>
      <c r="J98" s="23"/>
      <c r="K98" s="23"/>
      <c r="L98" s="23"/>
      <c r="M98" s="23"/>
      <c r="N98" s="73"/>
      <c r="O98" s="23">
        <v>2026</v>
      </c>
      <c r="P98" s="23"/>
      <c r="Q98" s="23"/>
      <c r="R98" s="23"/>
      <c r="S98" s="23"/>
      <c r="T98" s="23"/>
      <c r="U98" s="65"/>
      <c r="V98" s="23">
        <v>2026</v>
      </c>
      <c r="W98" s="63">
        <v>-789.60427269130014</v>
      </c>
      <c r="X98" s="63">
        <v>504.85987919196486</v>
      </c>
      <c r="Y98" s="63">
        <v>572.46869035475538</v>
      </c>
      <c r="Z98" s="63">
        <v>809.59603819483891</v>
      </c>
      <c r="AA98" s="63">
        <v>251.67463873827364</v>
      </c>
      <c r="AB98" s="65"/>
      <c r="AC98" s="23">
        <v>2026</v>
      </c>
      <c r="AD98" s="75"/>
      <c r="AE98" s="75"/>
      <c r="AF98" s="75"/>
      <c r="AG98" s="75"/>
      <c r="AH98" s="75"/>
      <c r="AI98" s="65"/>
      <c r="AJ98" s="82">
        <v>2026</v>
      </c>
      <c r="AK98" s="79">
        <f t="shared" si="16"/>
        <v>-272.959433211945</v>
      </c>
      <c r="AL98" s="79">
        <f t="shared" si="14"/>
        <v>598.82755503896624</v>
      </c>
      <c r="AM98" s="79">
        <f t="shared" si="14"/>
        <v>394.10778313692572</v>
      </c>
      <c r="AN98" s="79">
        <f t="shared" si="14"/>
        <v>-0.73711616505897837</v>
      </c>
      <c r="AO98" s="79">
        <f t="shared" si="14"/>
        <v>85.684105704829562</v>
      </c>
      <c r="AP98" s="81"/>
      <c r="AQ98" s="82">
        <v>2026</v>
      </c>
      <c r="AR98" s="91"/>
      <c r="AS98" s="91"/>
      <c r="AT98" s="91"/>
      <c r="AU98" s="91"/>
      <c r="AV98" s="91"/>
      <c r="AW98" s="90"/>
      <c r="AX98" s="82">
        <v>2026</v>
      </c>
      <c r="AY98" s="91"/>
      <c r="AZ98" s="91"/>
      <c r="BA98" s="91"/>
      <c r="BB98" s="91"/>
      <c r="BC98" s="91"/>
      <c r="BD98" s="81"/>
      <c r="BE98" s="82">
        <v>2026</v>
      </c>
      <c r="BF98" s="79">
        <f t="shared" si="17"/>
        <v>-789.60427269130014</v>
      </c>
      <c r="BG98" s="79">
        <f t="shared" si="15"/>
        <v>504.85987919196486</v>
      </c>
      <c r="BH98" s="79">
        <f t="shared" si="15"/>
        <v>572.46869035475538</v>
      </c>
      <c r="BI98" s="79">
        <f t="shared" si="15"/>
        <v>809.59603819483891</v>
      </c>
      <c r="BJ98" s="79">
        <f t="shared" si="15"/>
        <v>251.67463873827364</v>
      </c>
      <c r="BK98" s="81"/>
      <c r="BL98" s="82">
        <v>2026</v>
      </c>
      <c r="BM98" s="92"/>
      <c r="BN98" s="92"/>
      <c r="BO98" s="92"/>
      <c r="BP98" s="92"/>
      <c r="BQ98" s="92"/>
      <c r="BR98" s="90"/>
    </row>
    <row r="99" spans="1:70" x14ac:dyDescent="0.25">
      <c r="A99" s="23">
        <v>2027</v>
      </c>
      <c r="B99" s="74">
        <v>638.36238751932979</v>
      </c>
      <c r="C99" s="74">
        <v>-11.502464052522555</v>
      </c>
      <c r="D99" s="74">
        <v>-84.627604693385365</v>
      </c>
      <c r="E99" s="74">
        <v>0.96537973861268256</v>
      </c>
      <c r="F99" s="74">
        <v>560.77906581392745</v>
      </c>
      <c r="G99" s="65"/>
      <c r="H99" s="23">
        <v>2027</v>
      </c>
      <c r="I99" s="23"/>
      <c r="J99" s="23"/>
      <c r="K99" s="23"/>
      <c r="L99" s="23"/>
      <c r="M99" s="23"/>
      <c r="N99" s="73"/>
      <c r="O99" s="23">
        <v>2027</v>
      </c>
      <c r="P99" s="23"/>
      <c r="Q99" s="23"/>
      <c r="R99" s="23"/>
      <c r="S99" s="23"/>
      <c r="T99" s="23"/>
      <c r="U99" s="65"/>
      <c r="V99" s="23">
        <v>2027</v>
      </c>
      <c r="W99" s="63">
        <v>-128.66583582852036</v>
      </c>
      <c r="X99" s="63">
        <v>566.16785679245368</v>
      </c>
      <c r="Y99" s="63">
        <v>-619.78033179238264</v>
      </c>
      <c r="Z99" s="63">
        <v>0.20373584310436854</v>
      </c>
      <c r="AA99" s="63">
        <v>477.7166125701624</v>
      </c>
      <c r="AB99" s="65"/>
      <c r="AC99" s="23">
        <v>2027</v>
      </c>
      <c r="AD99" s="74"/>
      <c r="AE99" s="74"/>
      <c r="AF99" s="74"/>
      <c r="AG99" s="74"/>
      <c r="AH99" s="74"/>
      <c r="AI99" s="65"/>
      <c r="AJ99" s="82">
        <v>2027</v>
      </c>
      <c r="AK99" s="79">
        <f t="shared" si="16"/>
        <v>638.36238751932979</v>
      </c>
      <c r="AL99" s="79">
        <f t="shared" si="14"/>
        <v>-11.502464052522555</v>
      </c>
      <c r="AM99" s="79">
        <f t="shared" si="14"/>
        <v>-84.627604693385365</v>
      </c>
      <c r="AN99" s="79">
        <f t="shared" si="14"/>
        <v>0.96537973861268256</v>
      </c>
      <c r="AO99" s="79">
        <f t="shared" si="14"/>
        <v>560.77906581392745</v>
      </c>
      <c r="AP99" s="81"/>
      <c r="AQ99" s="82">
        <v>2027</v>
      </c>
      <c r="AR99" s="91"/>
      <c r="AS99" s="91"/>
      <c r="AT99" s="91"/>
      <c r="AU99" s="91"/>
      <c r="AV99" s="91"/>
      <c r="AW99" s="90"/>
      <c r="AX99" s="82">
        <v>2027</v>
      </c>
      <c r="AY99" s="91"/>
      <c r="AZ99" s="91"/>
      <c r="BA99" s="91"/>
      <c r="BB99" s="91"/>
      <c r="BC99" s="91"/>
      <c r="BD99" s="81"/>
      <c r="BE99" s="82">
        <v>2027</v>
      </c>
      <c r="BF99" s="79">
        <f t="shared" si="17"/>
        <v>-128.66583582852036</v>
      </c>
      <c r="BG99" s="79">
        <f t="shared" si="15"/>
        <v>566.16785679245368</v>
      </c>
      <c r="BH99" s="79">
        <f t="shared" si="15"/>
        <v>-619.78033179238264</v>
      </c>
      <c r="BI99" s="79">
        <f t="shared" si="15"/>
        <v>0.20373584310436854</v>
      </c>
      <c r="BJ99" s="79">
        <f t="shared" si="15"/>
        <v>477.7166125701624</v>
      </c>
      <c r="BK99" s="81"/>
      <c r="BL99" s="82">
        <v>2027</v>
      </c>
      <c r="BM99" s="91"/>
      <c r="BN99" s="91"/>
      <c r="BO99" s="91"/>
      <c r="BP99" s="91"/>
      <c r="BQ99" s="91"/>
      <c r="BR99" s="90"/>
    </row>
    <row r="100" spans="1:70" x14ac:dyDescent="0.25">
      <c r="A100" s="23">
        <v>2028</v>
      </c>
      <c r="B100" s="75">
        <v>218.44402729254216</v>
      </c>
      <c r="C100" s="75">
        <v>356.37080380599946</v>
      </c>
      <c r="D100" s="75">
        <v>159.522840801852</v>
      </c>
      <c r="E100" s="75">
        <v>1.9247332932136487</v>
      </c>
      <c r="F100" s="75">
        <v>-267.47604927548673</v>
      </c>
      <c r="G100" s="65"/>
      <c r="H100" s="23">
        <v>2028</v>
      </c>
      <c r="I100" s="23"/>
      <c r="J100" s="23"/>
      <c r="K100" s="23"/>
      <c r="L100" s="23"/>
      <c r="M100" s="23"/>
      <c r="N100" s="73"/>
      <c r="O100" s="23">
        <v>2028</v>
      </c>
      <c r="P100" s="23"/>
      <c r="Q100" s="23"/>
      <c r="R100" s="23"/>
      <c r="S100" s="23"/>
      <c r="T100" s="23"/>
      <c r="U100" s="65"/>
      <c r="V100" s="23">
        <v>2028</v>
      </c>
      <c r="W100" s="63">
        <v>2373.5152089204639</v>
      </c>
      <c r="X100" s="63">
        <v>-1067.834449745249</v>
      </c>
      <c r="Y100" s="63">
        <v>-1667.510231243039</v>
      </c>
      <c r="Z100" s="63">
        <v>121.38968475020374</v>
      </c>
      <c r="AA100" s="63">
        <v>-102.49946264893515</v>
      </c>
      <c r="AB100" s="65"/>
      <c r="AC100" s="23">
        <v>2028</v>
      </c>
      <c r="AD100" s="75"/>
      <c r="AE100" s="75"/>
      <c r="AF100" s="75"/>
      <c r="AG100" s="75"/>
      <c r="AH100" s="75"/>
      <c r="AI100" s="65"/>
      <c r="AJ100" s="82">
        <v>2028</v>
      </c>
      <c r="AK100" s="79">
        <f t="shared" si="16"/>
        <v>218.44402729254216</v>
      </c>
      <c r="AL100" s="79">
        <f t="shared" si="14"/>
        <v>356.37080380599946</v>
      </c>
      <c r="AM100" s="79">
        <f t="shared" si="14"/>
        <v>159.522840801852</v>
      </c>
      <c r="AN100" s="79">
        <f t="shared" si="14"/>
        <v>1.9247332932136487</v>
      </c>
      <c r="AO100" s="79">
        <f t="shared" si="14"/>
        <v>-267.47604927548673</v>
      </c>
      <c r="AP100" s="81"/>
      <c r="AQ100" s="82">
        <v>2028</v>
      </c>
      <c r="AR100" s="91"/>
      <c r="AS100" s="91"/>
      <c r="AT100" s="91"/>
      <c r="AU100" s="91"/>
      <c r="AV100" s="91"/>
      <c r="AW100" s="90"/>
      <c r="AX100" s="82">
        <v>2028</v>
      </c>
      <c r="AY100" s="91"/>
      <c r="AZ100" s="91"/>
      <c r="BA100" s="91"/>
      <c r="BB100" s="91"/>
      <c r="BC100" s="91"/>
      <c r="BD100" s="81"/>
      <c r="BE100" s="82">
        <v>2028</v>
      </c>
      <c r="BF100" s="79">
        <f t="shared" si="17"/>
        <v>2373.5152089204639</v>
      </c>
      <c r="BG100" s="79">
        <f t="shared" si="15"/>
        <v>-1067.834449745249</v>
      </c>
      <c r="BH100" s="79">
        <f t="shared" si="15"/>
        <v>-1667.510231243039</v>
      </c>
      <c r="BI100" s="79">
        <f t="shared" si="15"/>
        <v>121.38968475020374</v>
      </c>
      <c r="BJ100" s="79">
        <f t="shared" si="15"/>
        <v>-102.49946264893515</v>
      </c>
      <c r="BK100" s="81"/>
      <c r="BL100" s="82">
        <v>2028</v>
      </c>
      <c r="BM100" s="92"/>
      <c r="BN100" s="92"/>
      <c r="BO100" s="92"/>
      <c r="BP100" s="92"/>
      <c r="BQ100" s="92"/>
      <c r="BR100" s="90"/>
    </row>
    <row r="101" spans="1:70" x14ac:dyDescent="0.25">
      <c r="A101" s="23">
        <v>2029</v>
      </c>
      <c r="B101" s="74">
        <v>-206.95397094381042</v>
      </c>
      <c r="C101" s="74">
        <v>-127.83543399721384</v>
      </c>
      <c r="D101" s="74">
        <v>-118.1301788484634</v>
      </c>
      <c r="E101" s="74">
        <v>-10.95837554334139</v>
      </c>
      <c r="F101" s="74">
        <v>210.74952557025244</v>
      </c>
      <c r="G101" s="65"/>
      <c r="H101" s="23">
        <v>2029</v>
      </c>
      <c r="I101" s="23"/>
      <c r="J101" s="23"/>
      <c r="K101" s="23"/>
      <c r="L101" s="23"/>
      <c r="M101" s="23"/>
      <c r="N101" s="73"/>
      <c r="O101" s="23">
        <v>2029</v>
      </c>
      <c r="P101" s="23"/>
      <c r="Q101" s="23"/>
      <c r="R101" s="23"/>
      <c r="S101" s="23"/>
      <c r="T101" s="23"/>
      <c r="U101" s="65"/>
      <c r="V101" s="23">
        <v>2029</v>
      </c>
      <c r="W101" s="63">
        <v>-1024.297714903485</v>
      </c>
      <c r="X101" s="63">
        <v>294.24916266207583</v>
      </c>
      <c r="Y101" s="63">
        <v>610.40312903898302</v>
      </c>
      <c r="Z101" s="63">
        <v>799.91814481063921</v>
      </c>
      <c r="AA101" s="63">
        <v>425.62335265422007</v>
      </c>
      <c r="AB101" s="65"/>
      <c r="AC101" s="23">
        <v>2029</v>
      </c>
      <c r="AD101" s="74"/>
      <c r="AE101" s="74"/>
      <c r="AF101" s="74"/>
      <c r="AG101" s="74"/>
      <c r="AH101" s="74"/>
      <c r="AI101" s="65"/>
      <c r="AJ101" s="82">
        <v>2029</v>
      </c>
      <c r="AK101" s="79">
        <f t="shared" si="16"/>
        <v>-206.95397094381042</v>
      </c>
      <c r="AL101" s="79">
        <f t="shared" si="14"/>
        <v>-127.83543399721384</v>
      </c>
      <c r="AM101" s="79">
        <f t="shared" si="14"/>
        <v>-118.1301788484634</v>
      </c>
      <c r="AN101" s="79">
        <f t="shared" si="14"/>
        <v>-10.95837554334139</v>
      </c>
      <c r="AO101" s="79">
        <f t="shared" si="14"/>
        <v>210.74952557025244</v>
      </c>
      <c r="AP101" s="81"/>
      <c r="AQ101" s="82">
        <v>2029</v>
      </c>
      <c r="AR101" s="91"/>
      <c r="AS101" s="91"/>
      <c r="AT101" s="91"/>
      <c r="AU101" s="91"/>
      <c r="AV101" s="91"/>
      <c r="AW101" s="90"/>
      <c r="AX101" s="82">
        <v>2029</v>
      </c>
      <c r="AY101" s="91"/>
      <c r="AZ101" s="91"/>
      <c r="BA101" s="91"/>
      <c r="BB101" s="91"/>
      <c r="BC101" s="91"/>
      <c r="BD101" s="81"/>
      <c r="BE101" s="82">
        <v>2029</v>
      </c>
      <c r="BF101" s="79">
        <f t="shared" si="17"/>
        <v>-1024.297714903485</v>
      </c>
      <c r="BG101" s="79">
        <f t="shared" si="15"/>
        <v>294.24916266207583</v>
      </c>
      <c r="BH101" s="79">
        <f t="shared" si="15"/>
        <v>610.40312903898302</v>
      </c>
      <c r="BI101" s="79">
        <f t="shared" si="15"/>
        <v>799.91814481063921</v>
      </c>
      <c r="BJ101" s="79">
        <f t="shared" si="15"/>
        <v>425.62335265422007</v>
      </c>
      <c r="BK101" s="81"/>
      <c r="BL101" s="82">
        <v>2029</v>
      </c>
      <c r="BM101" s="91"/>
      <c r="BN101" s="91"/>
      <c r="BO101" s="91"/>
      <c r="BP101" s="91"/>
      <c r="BQ101" s="91"/>
      <c r="BR101" s="90"/>
    </row>
    <row r="102" spans="1:70" x14ac:dyDescent="0.25">
      <c r="A102" s="23">
        <v>2030</v>
      </c>
      <c r="B102" s="75">
        <v>1387.9043635982089</v>
      </c>
      <c r="C102" s="75">
        <v>-220.31295030028559</v>
      </c>
      <c r="D102" s="75">
        <v>338.11995584390388</v>
      </c>
      <c r="E102" s="75">
        <v>1.3164638972157263</v>
      </c>
      <c r="F102" s="75">
        <v>154.29949712922098</v>
      </c>
      <c r="G102" s="65"/>
      <c r="H102" s="23">
        <v>2030</v>
      </c>
      <c r="I102" s="23"/>
      <c r="J102" s="23"/>
      <c r="K102" s="23"/>
      <c r="L102" s="23"/>
      <c r="M102" s="23"/>
      <c r="N102" s="73"/>
      <c r="O102" s="23">
        <v>2030</v>
      </c>
      <c r="P102" s="23"/>
      <c r="Q102" s="23"/>
      <c r="R102" s="23"/>
      <c r="S102" s="23"/>
      <c r="T102" s="23"/>
      <c r="U102" s="65"/>
      <c r="V102" s="23">
        <v>2030</v>
      </c>
      <c r="W102" s="63">
        <v>36.718034743797034</v>
      </c>
      <c r="X102" s="63">
        <v>803.18946279375814</v>
      </c>
      <c r="Y102" s="63">
        <v>1009.8034397632582</v>
      </c>
      <c r="Z102" s="63">
        <v>-105.06780496248393</v>
      </c>
      <c r="AA102" s="63">
        <v>1161.1674687016057</v>
      </c>
      <c r="AB102" s="65"/>
      <c r="AC102" s="23">
        <v>2030</v>
      </c>
      <c r="AD102" s="75"/>
      <c r="AE102" s="75"/>
      <c r="AF102" s="75"/>
      <c r="AG102" s="75"/>
      <c r="AH102" s="75"/>
      <c r="AI102" s="65"/>
      <c r="AJ102" s="82">
        <v>2030</v>
      </c>
      <c r="AK102" s="79">
        <f t="shared" si="16"/>
        <v>1387.9043635982089</v>
      </c>
      <c r="AL102" s="79">
        <f t="shared" si="14"/>
        <v>-220.31295030028559</v>
      </c>
      <c r="AM102" s="79">
        <f t="shared" si="14"/>
        <v>338.11995584390388</v>
      </c>
      <c r="AN102" s="79">
        <f t="shared" si="14"/>
        <v>1.3164638972157263</v>
      </c>
      <c r="AO102" s="79">
        <f t="shared" si="14"/>
        <v>154.29949712922098</v>
      </c>
      <c r="AP102" s="81"/>
      <c r="AQ102" s="82">
        <v>2030</v>
      </c>
      <c r="AR102" s="91"/>
      <c r="AS102" s="91"/>
      <c r="AT102" s="91"/>
      <c r="AU102" s="91"/>
      <c r="AV102" s="91"/>
      <c r="AW102" s="90"/>
      <c r="AX102" s="82">
        <v>2030</v>
      </c>
      <c r="AY102" s="91"/>
      <c r="AZ102" s="91"/>
      <c r="BA102" s="91"/>
      <c r="BB102" s="91"/>
      <c r="BC102" s="91"/>
      <c r="BD102" s="81"/>
      <c r="BE102" s="82">
        <v>2030</v>
      </c>
      <c r="BF102" s="79">
        <f t="shared" si="17"/>
        <v>36.718034743797034</v>
      </c>
      <c r="BG102" s="79">
        <f t="shared" si="15"/>
        <v>803.18946279375814</v>
      </c>
      <c r="BH102" s="79">
        <f t="shared" si="15"/>
        <v>1009.8034397632582</v>
      </c>
      <c r="BI102" s="79">
        <f t="shared" si="15"/>
        <v>-105.06780496248393</v>
      </c>
      <c r="BJ102" s="79">
        <f t="shared" si="15"/>
        <v>1161.1674687016057</v>
      </c>
      <c r="BK102" s="81"/>
      <c r="BL102" s="82">
        <v>2030</v>
      </c>
      <c r="BM102" s="92"/>
      <c r="BN102" s="92"/>
      <c r="BO102" s="92"/>
      <c r="BP102" s="92"/>
      <c r="BQ102" s="92"/>
      <c r="BR102" s="90"/>
    </row>
    <row r="103" spans="1:70" x14ac:dyDescent="0.25">
      <c r="A103" s="23">
        <v>2031</v>
      </c>
      <c r="B103" s="74">
        <v>1737.0801226035692</v>
      </c>
      <c r="C103" s="74">
        <v>-537.31301993783563</v>
      </c>
      <c r="D103" s="74">
        <v>-224.86992967567494</v>
      </c>
      <c r="E103" s="74">
        <v>4.7798917178370175</v>
      </c>
      <c r="F103" s="74">
        <v>348.74680537439417</v>
      </c>
      <c r="G103" s="65"/>
      <c r="H103" s="23">
        <v>2031</v>
      </c>
      <c r="I103" s="23"/>
      <c r="J103" s="23"/>
      <c r="K103" s="23"/>
      <c r="L103" s="23"/>
      <c r="M103" s="23"/>
      <c r="N103" s="73"/>
      <c r="O103" s="23">
        <v>2031</v>
      </c>
      <c r="P103" s="23"/>
      <c r="Q103" s="23"/>
      <c r="R103" s="23"/>
      <c r="S103" s="23"/>
      <c r="T103" s="23"/>
      <c r="U103" s="65"/>
      <c r="V103" s="23">
        <v>2031</v>
      </c>
      <c r="W103" s="63">
        <v>3778.0892565161921</v>
      </c>
      <c r="X103" s="63">
        <v>-476.58369112410583</v>
      </c>
      <c r="Y103" s="63">
        <v>273.00050699355779</v>
      </c>
      <c r="Z103" s="63">
        <v>50.333538112739916</v>
      </c>
      <c r="AA103" s="63">
        <v>686.6865852001356</v>
      </c>
      <c r="AB103" s="65"/>
      <c r="AC103" s="23">
        <v>2031</v>
      </c>
      <c r="AD103" s="74"/>
      <c r="AE103" s="74"/>
      <c r="AF103" s="74"/>
      <c r="AG103" s="74"/>
      <c r="AH103" s="74"/>
      <c r="AI103" s="65"/>
      <c r="AJ103" s="82">
        <v>2031</v>
      </c>
      <c r="AK103" s="79">
        <f t="shared" si="16"/>
        <v>1737.0801226035692</v>
      </c>
      <c r="AL103" s="79">
        <f t="shared" si="14"/>
        <v>-537.31301993783563</v>
      </c>
      <c r="AM103" s="79">
        <f t="shared" si="14"/>
        <v>-224.86992967567494</v>
      </c>
      <c r="AN103" s="79">
        <f t="shared" si="14"/>
        <v>4.7798917178370175</v>
      </c>
      <c r="AO103" s="79">
        <f t="shared" si="14"/>
        <v>348.74680537439417</v>
      </c>
      <c r="AP103" s="81"/>
      <c r="AQ103" s="82">
        <v>2031</v>
      </c>
      <c r="AR103" s="91"/>
      <c r="AS103" s="91"/>
      <c r="AT103" s="91"/>
      <c r="AU103" s="91"/>
      <c r="AV103" s="91"/>
      <c r="AW103" s="90"/>
      <c r="AX103" s="82">
        <v>2031</v>
      </c>
      <c r="AY103" s="91"/>
      <c r="AZ103" s="91"/>
      <c r="BA103" s="91"/>
      <c r="BB103" s="91"/>
      <c r="BC103" s="91"/>
      <c r="BD103" s="81"/>
      <c r="BE103" s="82">
        <v>2031</v>
      </c>
      <c r="BF103" s="79">
        <f t="shared" si="17"/>
        <v>3778.0892565161921</v>
      </c>
      <c r="BG103" s="79">
        <f t="shared" si="15"/>
        <v>-476.58369112410583</v>
      </c>
      <c r="BH103" s="79">
        <f t="shared" si="15"/>
        <v>273.00050699355779</v>
      </c>
      <c r="BI103" s="79">
        <f t="shared" si="15"/>
        <v>50.333538112739916</v>
      </c>
      <c r="BJ103" s="79">
        <f t="shared" si="15"/>
        <v>686.6865852001356</v>
      </c>
      <c r="BK103" s="81"/>
      <c r="BL103" s="82">
        <v>2031</v>
      </c>
      <c r="BM103" s="91"/>
      <c r="BN103" s="91"/>
      <c r="BO103" s="91"/>
      <c r="BP103" s="91"/>
      <c r="BQ103" s="91"/>
      <c r="BR103" s="90"/>
    </row>
    <row r="104" spans="1:70" x14ac:dyDescent="0.25">
      <c r="A104" s="23">
        <v>2032</v>
      </c>
      <c r="B104" s="75">
        <v>657.06558463489637</v>
      </c>
      <c r="C104" s="75">
        <v>-20.127658176701516</v>
      </c>
      <c r="D104" s="75">
        <v>-38.769700402743183</v>
      </c>
      <c r="E104" s="75">
        <v>1.2881052429074771</v>
      </c>
      <c r="F104" s="75">
        <v>-14.184010463999584</v>
      </c>
      <c r="G104" s="65"/>
      <c r="H104" s="23">
        <v>2032</v>
      </c>
      <c r="I104" s="23"/>
      <c r="J104" s="23"/>
      <c r="K104" s="23"/>
      <c r="L104" s="23"/>
      <c r="M104" s="23"/>
      <c r="N104" s="73"/>
      <c r="O104" s="23">
        <v>2032</v>
      </c>
      <c r="P104" s="23"/>
      <c r="Q104" s="23"/>
      <c r="R104" s="23"/>
      <c r="S104" s="23"/>
      <c r="T104" s="23"/>
      <c r="U104" s="65"/>
      <c r="V104" s="23">
        <v>2032</v>
      </c>
      <c r="W104" s="63">
        <v>2353.3362759021111</v>
      </c>
      <c r="X104" s="63">
        <v>192.39941547275521</v>
      </c>
      <c r="Y104" s="63">
        <v>-221.89855883776909</v>
      </c>
      <c r="Z104" s="63">
        <v>593.85998296953039</v>
      </c>
      <c r="AA104" s="63">
        <v>804.25392080820166</v>
      </c>
      <c r="AB104" s="65"/>
      <c r="AC104" s="23">
        <v>2032</v>
      </c>
      <c r="AD104" s="75"/>
      <c r="AE104" s="75"/>
      <c r="AF104" s="75"/>
      <c r="AG104" s="75"/>
      <c r="AH104" s="75"/>
      <c r="AI104" s="65"/>
      <c r="AJ104" s="82">
        <v>2032</v>
      </c>
      <c r="AK104" s="79">
        <f t="shared" si="16"/>
        <v>657.06558463489637</v>
      </c>
      <c r="AL104" s="79">
        <f t="shared" si="14"/>
        <v>-20.127658176701516</v>
      </c>
      <c r="AM104" s="79">
        <f t="shared" si="14"/>
        <v>-38.769700402743183</v>
      </c>
      <c r="AN104" s="79">
        <f t="shared" si="14"/>
        <v>1.2881052429074771</v>
      </c>
      <c r="AO104" s="79">
        <f t="shared" si="14"/>
        <v>-14.184010463999584</v>
      </c>
      <c r="AP104" s="81"/>
      <c r="AQ104" s="82">
        <v>2032</v>
      </c>
      <c r="AR104" s="91"/>
      <c r="AS104" s="91"/>
      <c r="AT104" s="91"/>
      <c r="AU104" s="91"/>
      <c r="AV104" s="91"/>
      <c r="AW104" s="90"/>
      <c r="AX104" s="82">
        <v>2032</v>
      </c>
      <c r="AY104" s="91"/>
      <c r="AZ104" s="91"/>
      <c r="BA104" s="91"/>
      <c r="BB104" s="91"/>
      <c r="BC104" s="91"/>
      <c r="BD104" s="81"/>
      <c r="BE104" s="82">
        <v>2032</v>
      </c>
      <c r="BF104" s="79">
        <f t="shared" si="17"/>
        <v>2353.3362759021111</v>
      </c>
      <c r="BG104" s="79">
        <f t="shared" si="15"/>
        <v>192.39941547275521</v>
      </c>
      <c r="BH104" s="79">
        <f t="shared" si="15"/>
        <v>-221.89855883776909</v>
      </c>
      <c r="BI104" s="79">
        <f t="shared" si="15"/>
        <v>593.85998296953039</v>
      </c>
      <c r="BJ104" s="79">
        <f t="shared" si="15"/>
        <v>804.25392080820166</v>
      </c>
      <c r="BK104" s="81"/>
      <c r="BL104" s="82">
        <v>2032</v>
      </c>
      <c r="BM104" s="92"/>
      <c r="BN104" s="92"/>
      <c r="BO104" s="92"/>
      <c r="BP104" s="92"/>
      <c r="BQ104" s="92"/>
      <c r="BR104" s="90"/>
    </row>
    <row r="105" spans="1:70" x14ac:dyDescent="0.25">
      <c r="A105" s="23">
        <v>2033</v>
      </c>
      <c r="B105" s="74">
        <v>-109.54172398312949</v>
      </c>
      <c r="C105" s="74">
        <v>1062.9200863086153</v>
      </c>
      <c r="D105" s="74">
        <v>112.29019527384662</v>
      </c>
      <c r="E105" s="74">
        <v>2.62504497152986</v>
      </c>
      <c r="F105" s="74">
        <v>782.86442469997564</v>
      </c>
      <c r="G105" s="65"/>
      <c r="H105" s="23">
        <v>2033</v>
      </c>
      <c r="I105" s="23"/>
      <c r="J105" s="23"/>
      <c r="K105" s="23"/>
      <c r="L105" s="23"/>
      <c r="M105" s="23"/>
      <c r="N105" s="73"/>
      <c r="O105" s="23">
        <v>2033</v>
      </c>
      <c r="P105" s="23"/>
      <c r="Q105" s="23"/>
      <c r="R105" s="23"/>
      <c r="S105" s="23"/>
      <c r="T105" s="23"/>
      <c r="U105" s="65"/>
      <c r="V105" s="23">
        <v>2033</v>
      </c>
      <c r="W105" s="63">
        <v>1153.9642013255507</v>
      </c>
      <c r="X105" s="63">
        <v>766.67129850015044</v>
      </c>
      <c r="Y105" s="63">
        <v>-1354.1161972085829</v>
      </c>
      <c r="Z105" s="63">
        <v>1219.0245404216694</v>
      </c>
      <c r="AA105" s="63">
        <v>4155.3220168689732</v>
      </c>
      <c r="AB105" s="65"/>
      <c r="AC105" s="23">
        <v>2033</v>
      </c>
      <c r="AD105" s="74"/>
      <c r="AE105" s="74"/>
      <c r="AF105" s="74"/>
      <c r="AG105" s="74"/>
      <c r="AH105" s="74"/>
      <c r="AI105" s="65"/>
      <c r="AJ105" s="82">
        <v>2033</v>
      </c>
      <c r="AK105" s="79">
        <f t="shared" si="16"/>
        <v>-109.54172398312949</v>
      </c>
      <c r="AL105" s="79">
        <f t="shared" si="14"/>
        <v>1062.9200863086153</v>
      </c>
      <c r="AM105" s="79">
        <f t="shared" si="14"/>
        <v>112.29019527384662</v>
      </c>
      <c r="AN105" s="79">
        <f t="shared" si="14"/>
        <v>2.62504497152986</v>
      </c>
      <c r="AO105" s="79">
        <f t="shared" si="14"/>
        <v>782.86442469997564</v>
      </c>
      <c r="AP105" s="81"/>
      <c r="AQ105" s="82">
        <v>2033</v>
      </c>
      <c r="AR105" s="91"/>
      <c r="AS105" s="91"/>
      <c r="AT105" s="91"/>
      <c r="AU105" s="91"/>
      <c r="AV105" s="91"/>
      <c r="AW105" s="90"/>
      <c r="AX105" s="82">
        <v>2033</v>
      </c>
      <c r="AY105" s="91"/>
      <c r="AZ105" s="91"/>
      <c r="BA105" s="91"/>
      <c r="BB105" s="91"/>
      <c r="BC105" s="91"/>
      <c r="BD105" s="81"/>
      <c r="BE105" s="82">
        <v>2033</v>
      </c>
      <c r="BF105" s="79">
        <f t="shared" si="17"/>
        <v>1153.9642013255507</v>
      </c>
      <c r="BG105" s="79">
        <f t="shared" si="15"/>
        <v>766.67129850015044</v>
      </c>
      <c r="BH105" s="79">
        <f t="shared" si="15"/>
        <v>-1354.1161972085829</v>
      </c>
      <c r="BI105" s="79">
        <f t="shared" si="15"/>
        <v>1219.0245404216694</v>
      </c>
      <c r="BJ105" s="79">
        <f t="shared" si="15"/>
        <v>4155.3220168689732</v>
      </c>
      <c r="BK105" s="81"/>
      <c r="BL105" s="82">
        <v>2033</v>
      </c>
      <c r="BM105" s="91"/>
      <c r="BN105" s="91"/>
      <c r="BO105" s="91"/>
      <c r="BP105" s="91"/>
      <c r="BQ105" s="91"/>
      <c r="BR105" s="90"/>
    </row>
    <row r="106" spans="1:70" x14ac:dyDescent="0.25">
      <c r="A106" s="23">
        <v>2034</v>
      </c>
      <c r="B106" s="75">
        <v>3543.8258441169746</v>
      </c>
      <c r="C106" s="75">
        <v>-1384.2356042098254</v>
      </c>
      <c r="D106" s="75">
        <v>-583.73871034846525</v>
      </c>
      <c r="E106" s="75">
        <v>1.511982282048848</v>
      </c>
      <c r="F106" s="75">
        <v>279.14524309226545</v>
      </c>
      <c r="G106" s="65"/>
      <c r="H106" s="23">
        <v>2034</v>
      </c>
      <c r="I106" s="23"/>
      <c r="J106" s="23"/>
      <c r="K106" s="23"/>
      <c r="L106" s="23"/>
      <c r="M106" s="23"/>
      <c r="N106" s="73"/>
      <c r="O106" s="23">
        <v>2034</v>
      </c>
      <c r="P106" s="23"/>
      <c r="Q106" s="23"/>
      <c r="R106" s="23"/>
      <c r="S106" s="23"/>
      <c r="T106" s="23"/>
      <c r="U106" s="65"/>
      <c r="V106" s="23">
        <v>2034</v>
      </c>
      <c r="W106" s="63">
        <v>1564.8326921132393</v>
      </c>
      <c r="X106" s="63">
        <v>463.8229709553998</v>
      </c>
      <c r="Y106" s="63">
        <v>-760.66545469034463</v>
      </c>
      <c r="Z106" s="63">
        <v>2216.9619312528084</v>
      </c>
      <c r="AA106" s="63">
        <v>1037.4476255315822</v>
      </c>
      <c r="AB106" s="65"/>
      <c r="AC106" s="23">
        <v>2034</v>
      </c>
      <c r="AD106" s="75"/>
      <c r="AE106" s="75"/>
      <c r="AF106" s="75"/>
      <c r="AG106" s="75"/>
      <c r="AH106" s="75"/>
      <c r="AI106" s="65"/>
      <c r="AJ106" s="82">
        <v>2034</v>
      </c>
      <c r="AK106" s="79">
        <f t="shared" si="16"/>
        <v>3543.8258441169746</v>
      </c>
      <c r="AL106" s="79">
        <f t="shared" si="14"/>
        <v>-1384.2356042098254</v>
      </c>
      <c r="AM106" s="79">
        <f t="shared" si="14"/>
        <v>-583.73871034846525</v>
      </c>
      <c r="AN106" s="79">
        <f t="shared" si="14"/>
        <v>1.511982282048848</v>
      </c>
      <c r="AO106" s="79">
        <f t="shared" si="14"/>
        <v>279.14524309226545</v>
      </c>
      <c r="AP106" s="81"/>
      <c r="AQ106" s="82">
        <v>2034</v>
      </c>
      <c r="AR106" s="91"/>
      <c r="AS106" s="91"/>
      <c r="AT106" s="91"/>
      <c r="AU106" s="91"/>
      <c r="AV106" s="91"/>
      <c r="AW106" s="90"/>
      <c r="AX106" s="82">
        <v>2034</v>
      </c>
      <c r="AY106" s="91"/>
      <c r="AZ106" s="91"/>
      <c r="BA106" s="91"/>
      <c r="BB106" s="91"/>
      <c r="BC106" s="91"/>
      <c r="BD106" s="81"/>
      <c r="BE106" s="82">
        <v>2034</v>
      </c>
      <c r="BF106" s="79">
        <f t="shared" si="17"/>
        <v>1564.8326921132393</v>
      </c>
      <c r="BG106" s="79">
        <f t="shared" si="15"/>
        <v>463.8229709553998</v>
      </c>
      <c r="BH106" s="79">
        <f t="shared" si="15"/>
        <v>-760.66545469034463</v>
      </c>
      <c r="BI106" s="79">
        <f t="shared" si="15"/>
        <v>2216.9619312528084</v>
      </c>
      <c r="BJ106" s="79">
        <f>AA106</f>
        <v>1037.4476255315822</v>
      </c>
      <c r="BK106" s="81"/>
      <c r="BL106" s="82">
        <v>2034</v>
      </c>
      <c r="BM106" s="92"/>
      <c r="BN106" s="92"/>
      <c r="BO106" s="92"/>
      <c r="BP106" s="92"/>
      <c r="BQ106" s="92"/>
      <c r="BR106" s="90"/>
    </row>
    <row r="107" spans="1:70" x14ac:dyDescent="0.25">
      <c r="A107" s="23" t="s">
        <v>33</v>
      </c>
      <c r="B107" s="74">
        <f>-PV($B$2,(Network_option_lifespan-(A106-Option_C2_Year)),B106,,0)</f>
        <v>53646.492033663511</v>
      </c>
      <c r="C107" s="74">
        <f>-PV($B$2,(Network_option_lifespan-(A106-Option_C2_Year)),C106,,0)</f>
        <v>-20954.580608759916</v>
      </c>
      <c r="D107" s="74">
        <f>-PV($B$2,(Network_option_lifespan-(A106-Option_C2_Year)),D106,,0)</f>
        <v>-8836.6458883514733</v>
      </c>
      <c r="E107" s="74">
        <f>-PV($B$2,(Network_option_lifespan-(A106-Option_C2_Year)),E106,,0)</f>
        <v>22.888411851171242</v>
      </c>
      <c r="F107" s="74">
        <f>-PV($B$2,(Network_option_lifespan-(A106-Option_C2_Year)),F106,,0)</f>
        <v>4225.7051329551678</v>
      </c>
      <c r="G107" s="65"/>
      <c r="H107" s="23" t="s">
        <v>33</v>
      </c>
      <c r="I107" s="74"/>
      <c r="J107" s="74"/>
      <c r="K107" s="74"/>
      <c r="L107" s="74"/>
      <c r="M107" s="74"/>
      <c r="N107" s="73"/>
      <c r="O107" s="23" t="s">
        <v>33</v>
      </c>
      <c r="P107" s="74"/>
      <c r="Q107" s="74"/>
      <c r="R107" s="74"/>
      <c r="S107" s="74"/>
      <c r="T107" s="74"/>
      <c r="U107" s="65"/>
      <c r="V107" s="23" t="s">
        <v>33</v>
      </c>
      <c r="W107" s="74">
        <f>-PV($B$2,(Network_option_lifespan-(V106-Option_C2_Year)),W106,,0)</f>
        <v>23688.46219992129</v>
      </c>
      <c r="X107" s="74">
        <f>-PV($B$2,(Network_option_lifespan-(V106-Option_C2_Year)),X106,,0)</f>
        <v>7021.3595167764324</v>
      </c>
      <c r="Y107" s="74">
        <f>-PV($B$2,(Network_option_lifespan-(V106-Option_C2_Year)),Y106,,0)</f>
        <v>-11514.965760259196</v>
      </c>
      <c r="Z107" s="74">
        <f>-PV($B$2,(Network_option_lifespan-(V106-Option_C2_Year)),Z106,,0)</f>
        <v>33560.405001652602</v>
      </c>
      <c r="AA107" s="74">
        <f>-PV($B$2,(Network_option_lifespan-(V106-Option_C2_Year)),AA106,,0)</f>
        <v>15704.898667866386</v>
      </c>
      <c r="AB107" s="65"/>
      <c r="AC107" s="23" t="s">
        <v>33</v>
      </c>
      <c r="AD107" s="74"/>
      <c r="AE107" s="74"/>
      <c r="AF107" s="74"/>
      <c r="AG107" s="74"/>
      <c r="AH107" s="74"/>
      <c r="AI107" s="65"/>
      <c r="AJ107" s="82" t="s">
        <v>33</v>
      </c>
      <c r="AK107" s="91">
        <f>-PV($B$2,(Network_option_lifespan-(AJ106-Option_C2_Year)),AK106,,0)</f>
        <v>53646.492033663511</v>
      </c>
      <c r="AL107" s="91">
        <f>-PV($B$2,(Network_option_lifespan-(AJ106-Option_C2_Year)),AL106,,0)</f>
        <v>-20954.580608759916</v>
      </c>
      <c r="AM107" s="91">
        <f>-PV($B$2,(Network_option_lifespan-(AJ106-Option_C2_Year)),AM106,,0)</f>
        <v>-8836.6458883514733</v>
      </c>
      <c r="AN107" s="91">
        <f>-PV($B$2,(Network_option_lifespan-(AJ106-Option_C2_Year)),AN106,,0)</f>
        <v>22.888411851171242</v>
      </c>
      <c r="AO107" s="91">
        <f>-PV($B$2,(Network_option_lifespan-(AJ106-Option_C2_Year)),AO106,,0)</f>
        <v>4225.7051329551678</v>
      </c>
      <c r="AP107" s="81"/>
      <c r="AQ107" s="82" t="s">
        <v>33</v>
      </c>
      <c r="AR107" s="91"/>
      <c r="AS107" s="91"/>
      <c r="AT107" s="91"/>
      <c r="AU107" s="91"/>
      <c r="AV107" s="91"/>
      <c r="AW107" s="90"/>
      <c r="AX107" s="82" t="s">
        <v>33</v>
      </c>
      <c r="AY107" s="91"/>
      <c r="AZ107" s="91"/>
      <c r="BA107" s="91"/>
      <c r="BB107" s="91"/>
      <c r="BC107" s="91"/>
      <c r="BD107" s="81"/>
      <c r="BE107" s="82" t="s">
        <v>33</v>
      </c>
      <c r="BF107" s="91">
        <f>-PV($B$2,(Network_option_lifespan-(BE106-Option_C2_Year)),BF106,,0)</f>
        <v>23688.46219992129</v>
      </c>
      <c r="BG107" s="91">
        <f>-PV($B$2,(Network_option_lifespan-(BE106-Option_C2_Year)),BG106,,0)</f>
        <v>7021.3595167764324</v>
      </c>
      <c r="BH107" s="91">
        <f>-PV($B$2,(Network_option_lifespan-(BE106-Option_C2_Year)),BH106,,0)</f>
        <v>-11514.965760259196</v>
      </c>
      <c r="BI107" s="91">
        <f>-PV($B$2,(Network_option_lifespan-(BE106-Option_C2_Year)),BI106,,0)</f>
        <v>33560.405001652602</v>
      </c>
      <c r="BJ107" s="91">
        <f>-PV($B$2,(Network_option_lifespan-(BE106-Option_C2_Year)),BJ106,,0)</f>
        <v>15704.898667866386</v>
      </c>
      <c r="BK107" s="81"/>
      <c r="BL107" s="82" t="s">
        <v>33</v>
      </c>
      <c r="BM107" s="91"/>
      <c r="BN107" s="91"/>
      <c r="BO107" s="91"/>
      <c r="BP107" s="91"/>
      <c r="BQ107" s="91"/>
      <c r="BR107" s="90"/>
    </row>
    <row r="108" spans="1:70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</row>
    <row r="109" spans="1:70" x14ac:dyDescent="0.25">
      <c r="A109" s="69" t="s">
        <v>46</v>
      </c>
      <c r="B109" s="65"/>
      <c r="C109" s="65"/>
      <c r="D109" s="65"/>
      <c r="E109" s="65"/>
      <c r="F109" s="65"/>
      <c r="G109" s="65"/>
      <c r="H109" s="69" t="s">
        <v>46</v>
      </c>
      <c r="I109" s="65"/>
      <c r="J109" s="65"/>
      <c r="K109" s="65"/>
      <c r="L109" s="65"/>
      <c r="M109" s="65"/>
      <c r="N109" s="65"/>
      <c r="O109" s="69" t="s">
        <v>46</v>
      </c>
      <c r="P109" s="65"/>
      <c r="Q109" s="65"/>
      <c r="R109" s="65"/>
      <c r="S109" s="65"/>
      <c r="T109" s="65"/>
      <c r="U109" s="65"/>
      <c r="V109" s="69" t="s">
        <v>46</v>
      </c>
      <c r="W109" s="65"/>
      <c r="X109" s="65"/>
      <c r="Y109" s="65"/>
      <c r="Z109" s="65"/>
      <c r="AA109" s="65"/>
      <c r="AB109" s="65"/>
      <c r="AC109" s="69" t="s">
        <v>46</v>
      </c>
      <c r="AD109" s="65"/>
      <c r="AE109" s="65"/>
      <c r="AF109" s="65"/>
      <c r="AG109" s="65"/>
      <c r="AH109" s="65"/>
      <c r="AI109" s="65"/>
      <c r="AJ109" s="86" t="s">
        <v>46</v>
      </c>
      <c r="AK109" s="81"/>
      <c r="AL109" s="81"/>
      <c r="AM109" s="81"/>
      <c r="AN109" s="81"/>
      <c r="AO109" s="81"/>
      <c r="AP109" s="81"/>
      <c r="AQ109" s="86" t="s">
        <v>46</v>
      </c>
      <c r="AR109" s="81"/>
      <c r="AS109" s="81"/>
      <c r="AT109" s="81"/>
      <c r="AU109" s="81"/>
      <c r="AV109" s="81"/>
      <c r="AW109" s="81"/>
      <c r="AX109" s="86" t="s">
        <v>46</v>
      </c>
      <c r="AY109" s="81"/>
      <c r="AZ109" s="81"/>
      <c r="BA109" s="81"/>
      <c r="BB109" s="81"/>
      <c r="BC109" s="81"/>
      <c r="BD109" s="81"/>
      <c r="BE109" s="86" t="s">
        <v>46</v>
      </c>
      <c r="BF109" s="81"/>
      <c r="BG109" s="81"/>
      <c r="BH109" s="81"/>
      <c r="BI109" s="81"/>
      <c r="BJ109" s="81"/>
      <c r="BK109" s="81"/>
      <c r="BL109" s="86" t="s">
        <v>46</v>
      </c>
      <c r="BM109" s="81"/>
      <c r="BN109" s="81"/>
      <c r="BO109" s="81"/>
      <c r="BP109" s="81"/>
      <c r="BQ109" s="81"/>
      <c r="BR109" s="81"/>
    </row>
    <row r="110" spans="1:70" x14ac:dyDescent="0.25">
      <c r="A110" s="63" t="str">
        <f>A50</f>
        <v>Neutral 4 Deg</v>
      </c>
      <c r="B110" s="63"/>
      <c r="C110" s="63"/>
      <c r="D110" s="63"/>
      <c r="E110" s="63"/>
      <c r="F110" s="23"/>
      <c r="G110" s="65"/>
      <c r="H110" s="63" t="str">
        <f>H50</f>
        <v>NeutralWS 4 Deg</v>
      </c>
      <c r="I110" s="63"/>
      <c r="J110" s="63"/>
      <c r="K110" s="63"/>
      <c r="L110" s="63"/>
      <c r="M110" s="23"/>
      <c r="N110" s="61"/>
      <c r="O110" s="63" t="str">
        <f>O50</f>
        <v>Slow Change 4 Deg</v>
      </c>
      <c r="P110" s="63"/>
      <c r="Q110" s="63"/>
      <c r="R110" s="63"/>
      <c r="S110" s="63"/>
      <c r="T110" s="23"/>
      <c r="U110" s="65"/>
      <c r="V110" s="63" t="str">
        <f>V50</f>
        <v>Fast Change 4 Deg</v>
      </c>
      <c r="W110" s="63"/>
      <c r="X110" s="63"/>
      <c r="Y110" s="63"/>
      <c r="Z110" s="63"/>
      <c r="AA110" s="23"/>
      <c r="AB110" s="65"/>
      <c r="AC110" s="63" t="str">
        <f>AC50</f>
        <v>NoIC 4 Deg</v>
      </c>
      <c r="AD110" s="63"/>
      <c r="AE110" s="63"/>
      <c r="AF110" s="63"/>
      <c r="AG110" s="63"/>
      <c r="AH110" s="23"/>
      <c r="AI110" s="65"/>
      <c r="AJ110" s="79" t="str">
        <f>AJ50</f>
        <v>Neutral 2 Deg</v>
      </c>
      <c r="AK110" s="79"/>
      <c r="AL110" s="79"/>
      <c r="AM110" s="79"/>
      <c r="AN110" s="79"/>
      <c r="AO110" s="82"/>
      <c r="AP110" s="81"/>
      <c r="AQ110" s="79" t="str">
        <f>AQ50</f>
        <v>NeutralWS 2 Deg</v>
      </c>
      <c r="AR110" s="79"/>
      <c r="AS110" s="79"/>
      <c r="AT110" s="79"/>
      <c r="AU110" s="79"/>
      <c r="AV110" s="82"/>
      <c r="AW110" s="77"/>
      <c r="AX110" s="79" t="str">
        <f>AX50</f>
        <v>Slow Change 2 Deg</v>
      </c>
      <c r="AY110" s="79"/>
      <c r="AZ110" s="79"/>
      <c r="BA110" s="79"/>
      <c r="BB110" s="79"/>
      <c r="BC110" s="82"/>
      <c r="BD110" s="81"/>
      <c r="BE110" s="79" t="str">
        <f>BE50</f>
        <v>Fast Change 2 Deg</v>
      </c>
      <c r="BF110" s="79"/>
      <c r="BG110" s="79"/>
      <c r="BH110" s="79"/>
      <c r="BI110" s="79"/>
      <c r="BJ110" s="82"/>
      <c r="BK110" s="81"/>
      <c r="BL110" s="79" t="str">
        <f>BL50</f>
        <v>NoIC 2 Deg</v>
      </c>
      <c r="BM110" s="79"/>
      <c r="BN110" s="79"/>
      <c r="BO110" s="79"/>
      <c r="BP110" s="79"/>
      <c r="BQ110" s="82"/>
      <c r="BR110" s="77"/>
    </row>
    <row r="111" spans="1:70" x14ac:dyDescent="0.25">
      <c r="A111" s="23" t="s">
        <v>1</v>
      </c>
      <c r="B111" s="63" t="s">
        <v>2</v>
      </c>
      <c r="C111" s="63" t="s">
        <v>17</v>
      </c>
      <c r="D111" s="63" t="s">
        <v>3</v>
      </c>
      <c r="E111" s="63" t="s">
        <v>18</v>
      </c>
      <c r="F111" s="63" t="s">
        <v>19</v>
      </c>
      <c r="G111" s="65"/>
      <c r="H111" s="23" t="s">
        <v>1</v>
      </c>
      <c r="I111" s="63" t="s">
        <v>2</v>
      </c>
      <c r="J111" s="63" t="s">
        <v>17</v>
      </c>
      <c r="K111" s="63" t="s">
        <v>3</v>
      </c>
      <c r="L111" s="63" t="s">
        <v>18</v>
      </c>
      <c r="M111" s="63" t="s">
        <v>19</v>
      </c>
      <c r="N111" s="73"/>
      <c r="O111" s="23" t="s">
        <v>1</v>
      </c>
      <c r="P111" s="63" t="s">
        <v>2</v>
      </c>
      <c r="Q111" s="63" t="s">
        <v>17</v>
      </c>
      <c r="R111" s="63" t="s">
        <v>3</v>
      </c>
      <c r="S111" s="63" t="s">
        <v>18</v>
      </c>
      <c r="T111" s="63" t="s">
        <v>19</v>
      </c>
      <c r="U111" s="65"/>
      <c r="V111" s="23" t="s">
        <v>1</v>
      </c>
      <c r="W111" s="63" t="s">
        <v>2</v>
      </c>
      <c r="X111" s="63" t="s">
        <v>17</v>
      </c>
      <c r="Y111" s="63" t="s">
        <v>3</v>
      </c>
      <c r="Z111" s="63" t="s">
        <v>18</v>
      </c>
      <c r="AA111" s="63" t="s">
        <v>19</v>
      </c>
      <c r="AB111" s="65"/>
      <c r="AC111" s="23" t="s">
        <v>1</v>
      </c>
      <c r="AD111" s="63" t="s">
        <v>2</v>
      </c>
      <c r="AE111" s="63" t="s">
        <v>17</v>
      </c>
      <c r="AF111" s="63" t="s">
        <v>3</v>
      </c>
      <c r="AG111" s="63" t="s">
        <v>18</v>
      </c>
      <c r="AH111" s="63" t="s">
        <v>19</v>
      </c>
      <c r="AI111" s="65"/>
      <c r="AJ111" s="82" t="s">
        <v>1</v>
      </c>
      <c r="AK111" s="79" t="s">
        <v>2</v>
      </c>
      <c r="AL111" s="79" t="s">
        <v>17</v>
      </c>
      <c r="AM111" s="79" t="s">
        <v>3</v>
      </c>
      <c r="AN111" s="79" t="s">
        <v>18</v>
      </c>
      <c r="AO111" s="79" t="s">
        <v>19</v>
      </c>
      <c r="AP111" s="81"/>
      <c r="AQ111" s="82" t="s">
        <v>1</v>
      </c>
      <c r="AR111" s="79" t="s">
        <v>2</v>
      </c>
      <c r="AS111" s="79" t="s">
        <v>17</v>
      </c>
      <c r="AT111" s="79" t="s">
        <v>3</v>
      </c>
      <c r="AU111" s="79" t="s">
        <v>18</v>
      </c>
      <c r="AV111" s="79" t="s">
        <v>19</v>
      </c>
      <c r="AW111" s="90"/>
      <c r="AX111" s="82" t="s">
        <v>1</v>
      </c>
      <c r="AY111" s="79" t="s">
        <v>2</v>
      </c>
      <c r="AZ111" s="79" t="s">
        <v>17</v>
      </c>
      <c r="BA111" s="79" t="s">
        <v>3</v>
      </c>
      <c r="BB111" s="79" t="s">
        <v>18</v>
      </c>
      <c r="BC111" s="79" t="s">
        <v>19</v>
      </c>
      <c r="BD111" s="81"/>
      <c r="BE111" s="82" t="s">
        <v>1</v>
      </c>
      <c r="BF111" s="79" t="s">
        <v>2</v>
      </c>
      <c r="BG111" s="79" t="s">
        <v>17</v>
      </c>
      <c r="BH111" s="79" t="s">
        <v>3</v>
      </c>
      <c r="BI111" s="79" t="s">
        <v>18</v>
      </c>
      <c r="BJ111" s="79" t="s">
        <v>19</v>
      </c>
      <c r="BK111" s="81"/>
      <c r="BL111" s="82" t="s">
        <v>1</v>
      </c>
      <c r="BM111" s="79" t="s">
        <v>2</v>
      </c>
      <c r="BN111" s="79" t="s">
        <v>17</v>
      </c>
      <c r="BO111" s="79" t="s">
        <v>3</v>
      </c>
      <c r="BP111" s="79" t="s">
        <v>18</v>
      </c>
      <c r="BQ111" s="79" t="s">
        <v>19</v>
      </c>
      <c r="BR111" s="90"/>
    </row>
    <row r="112" spans="1:70" x14ac:dyDescent="0.25">
      <c r="A112" s="23">
        <v>2020</v>
      </c>
      <c r="B112" s="75"/>
      <c r="C112" s="75"/>
      <c r="D112" s="75"/>
      <c r="E112" s="75"/>
      <c r="F112" s="75"/>
      <c r="G112" s="65"/>
      <c r="H112" s="23">
        <v>2020</v>
      </c>
      <c r="I112" s="75"/>
      <c r="J112" s="75"/>
      <c r="K112" s="75"/>
      <c r="L112" s="75"/>
      <c r="M112" s="75"/>
      <c r="N112" s="73"/>
      <c r="O112" s="23">
        <v>2020</v>
      </c>
      <c r="P112" s="75"/>
      <c r="Q112" s="75"/>
      <c r="R112" s="75"/>
      <c r="S112" s="75"/>
      <c r="T112" s="75"/>
      <c r="U112" s="65"/>
      <c r="V112" s="23">
        <v>2020</v>
      </c>
      <c r="W112" s="75"/>
      <c r="X112" s="75"/>
      <c r="Y112" s="75"/>
      <c r="Z112" s="75"/>
      <c r="AA112" s="75"/>
      <c r="AB112" s="65"/>
      <c r="AC112" s="23">
        <v>2020</v>
      </c>
      <c r="AD112" s="75"/>
      <c r="AE112" s="75"/>
      <c r="AF112" s="75"/>
      <c r="AG112" s="75"/>
      <c r="AH112" s="75"/>
      <c r="AI112" s="65"/>
      <c r="AJ112" s="82">
        <v>2020</v>
      </c>
      <c r="AK112" s="92"/>
      <c r="AL112" s="92"/>
      <c r="AM112" s="92"/>
      <c r="AN112" s="92"/>
      <c r="AO112" s="92"/>
      <c r="AP112" s="81"/>
      <c r="AQ112" s="82">
        <v>2020</v>
      </c>
      <c r="AR112" s="92"/>
      <c r="AS112" s="92"/>
      <c r="AT112" s="92"/>
      <c r="AU112" s="92"/>
      <c r="AV112" s="92"/>
      <c r="AW112" s="90"/>
      <c r="AX112" s="82">
        <v>2020</v>
      </c>
      <c r="AY112" s="92"/>
      <c r="AZ112" s="92"/>
      <c r="BA112" s="92"/>
      <c r="BB112" s="92"/>
      <c r="BC112" s="92"/>
      <c r="BD112" s="81"/>
      <c r="BE112" s="82">
        <v>2020</v>
      </c>
      <c r="BF112" s="92"/>
      <c r="BG112" s="92"/>
      <c r="BH112" s="92"/>
      <c r="BI112" s="92"/>
      <c r="BJ112" s="92"/>
      <c r="BK112" s="81"/>
      <c r="BL112" s="82">
        <v>2020</v>
      </c>
      <c r="BM112" s="92"/>
      <c r="BN112" s="92"/>
      <c r="BO112" s="92"/>
      <c r="BP112" s="92"/>
      <c r="BQ112" s="92"/>
      <c r="BR112" s="90"/>
    </row>
    <row r="113" spans="1:70" x14ac:dyDescent="0.25">
      <c r="A113" s="23">
        <v>2021</v>
      </c>
      <c r="B113" s="75"/>
      <c r="C113" s="75"/>
      <c r="D113" s="75"/>
      <c r="E113" s="75"/>
      <c r="F113" s="75"/>
      <c r="G113" s="65"/>
      <c r="H113" s="23">
        <v>2021</v>
      </c>
      <c r="I113" s="75"/>
      <c r="J113" s="75"/>
      <c r="K113" s="75"/>
      <c r="L113" s="75"/>
      <c r="M113" s="75"/>
      <c r="N113" s="73"/>
      <c r="O113" s="23">
        <v>2021</v>
      </c>
      <c r="P113" s="75"/>
      <c r="Q113" s="75"/>
      <c r="R113" s="75"/>
      <c r="S113" s="75"/>
      <c r="T113" s="75"/>
      <c r="U113" s="65"/>
      <c r="V113" s="23">
        <v>2021</v>
      </c>
      <c r="W113" s="75"/>
      <c r="X113" s="75"/>
      <c r="Y113" s="75"/>
      <c r="Z113" s="75"/>
      <c r="AA113" s="75"/>
      <c r="AB113" s="65"/>
      <c r="AC113" s="23">
        <v>2021</v>
      </c>
      <c r="AD113" s="75"/>
      <c r="AE113" s="75"/>
      <c r="AF113" s="75"/>
      <c r="AG113" s="75"/>
      <c r="AH113" s="75"/>
      <c r="AI113" s="65"/>
      <c r="AJ113" s="82">
        <v>2021</v>
      </c>
      <c r="AK113" s="92"/>
      <c r="AL113" s="92"/>
      <c r="AM113" s="92"/>
      <c r="AN113" s="92"/>
      <c r="AO113" s="92"/>
      <c r="AP113" s="81"/>
      <c r="AQ113" s="82">
        <v>2021</v>
      </c>
      <c r="AR113" s="92"/>
      <c r="AS113" s="92"/>
      <c r="AT113" s="92"/>
      <c r="AU113" s="92"/>
      <c r="AV113" s="92"/>
      <c r="AW113" s="90"/>
      <c r="AX113" s="82">
        <v>2021</v>
      </c>
      <c r="AY113" s="92"/>
      <c r="AZ113" s="92"/>
      <c r="BA113" s="92"/>
      <c r="BB113" s="92"/>
      <c r="BC113" s="92"/>
      <c r="BD113" s="81"/>
      <c r="BE113" s="82">
        <v>2021</v>
      </c>
      <c r="BF113" s="92"/>
      <c r="BG113" s="92"/>
      <c r="BH113" s="92"/>
      <c r="BI113" s="92"/>
      <c r="BJ113" s="92"/>
      <c r="BK113" s="81"/>
      <c r="BL113" s="82">
        <v>2021</v>
      </c>
      <c r="BM113" s="92"/>
      <c r="BN113" s="92"/>
      <c r="BO113" s="92"/>
      <c r="BP113" s="92"/>
      <c r="BQ113" s="92"/>
      <c r="BR113" s="90"/>
    </row>
    <row r="114" spans="1:70" x14ac:dyDescent="0.25">
      <c r="A114" s="23">
        <v>2022</v>
      </c>
      <c r="B114" s="75"/>
      <c r="C114" s="75"/>
      <c r="D114" s="75"/>
      <c r="E114" s="75"/>
      <c r="F114" s="75"/>
      <c r="G114" s="65"/>
      <c r="H114" s="23">
        <v>2022</v>
      </c>
      <c r="I114" s="75"/>
      <c r="J114" s="75"/>
      <c r="K114" s="75"/>
      <c r="L114" s="75"/>
      <c r="M114" s="75"/>
      <c r="N114" s="73"/>
      <c r="O114" s="23">
        <v>2022</v>
      </c>
      <c r="P114" s="75"/>
      <c r="Q114" s="75"/>
      <c r="R114" s="75"/>
      <c r="S114" s="75"/>
      <c r="T114" s="75"/>
      <c r="U114" s="65"/>
      <c r="V114" s="23">
        <v>2022</v>
      </c>
      <c r="W114" s="75"/>
      <c r="X114" s="75"/>
      <c r="Y114" s="75"/>
      <c r="Z114" s="75"/>
      <c r="AA114" s="75"/>
      <c r="AB114" s="65"/>
      <c r="AC114" s="23">
        <v>2022</v>
      </c>
      <c r="AD114" s="75"/>
      <c r="AE114" s="75"/>
      <c r="AF114" s="75"/>
      <c r="AG114" s="75"/>
      <c r="AH114" s="75"/>
      <c r="AI114" s="65"/>
      <c r="AJ114" s="82">
        <v>2022</v>
      </c>
      <c r="AK114" s="92"/>
      <c r="AL114" s="92"/>
      <c r="AM114" s="92"/>
      <c r="AN114" s="92"/>
      <c r="AO114" s="92"/>
      <c r="AP114" s="81"/>
      <c r="AQ114" s="82">
        <v>2022</v>
      </c>
      <c r="AR114" s="92"/>
      <c r="AS114" s="92"/>
      <c r="AT114" s="92"/>
      <c r="AU114" s="92"/>
      <c r="AV114" s="92"/>
      <c r="AW114" s="90"/>
      <c r="AX114" s="82">
        <v>2022</v>
      </c>
      <c r="AY114" s="92"/>
      <c r="AZ114" s="92"/>
      <c r="BA114" s="92"/>
      <c r="BB114" s="92"/>
      <c r="BC114" s="92"/>
      <c r="BD114" s="81"/>
      <c r="BE114" s="82">
        <v>2022</v>
      </c>
      <c r="BF114" s="92"/>
      <c r="BG114" s="92"/>
      <c r="BH114" s="92"/>
      <c r="BI114" s="92"/>
      <c r="BJ114" s="92"/>
      <c r="BK114" s="81"/>
      <c r="BL114" s="82">
        <v>2022</v>
      </c>
      <c r="BM114" s="92"/>
      <c r="BN114" s="92"/>
      <c r="BO114" s="92"/>
      <c r="BP114" s="92"/>
      <c r="BQ114" s="92"/>
      <c r="BR114" s="90"/>
    </row>
    <row r="115" spans="1:70" x14ac:dyDescent="0.25">
      <c r="A115" s="23">
        <v>2023</v>
      </c>
      <c r="B115" s="74"/>
      <c r="C115" s="74"/>
      <c r="D115" s="74"/>
      <c r="E115" s="74"/>
      <c r="F115" s="74"/>
      <c r="G115" s="65"/>
      <c r="H115" s="23">
        <v>2023</v>
      </c>
      <c r="I115" s="74"/>
      <c r="J115" s="74"/>
      <c r="K115" s="74"/>
      <c r="L115" s="74"/>
      <c r="M115" s="74"/>
      <c r="N115" s="73"/>
      <c r="O115" s="23">
        <v>2023</v>
      </c>
      <c r="P115" s="74"/>
      <c r="Q115" s="74"/>
      <c r="R115" s="74"/>
      <c r="S115" s="74"/>
      <c r="T115" s="74"/>
      <c r="U115" s="65"/>
      <c r="V115" s="23">
        <v>2023</v>
      </c>
      <c r="W115" s="74"/>
      <c r="X115" s="74"/>
      <c r="Y115" s="74"/>
      <c r="Z115" s="74"/>
      <c r="AA115" s="74"/>
      <c r="AB115" s="65"/>
      <c r="AC115" s="23">
        <v>2023</v>
      </c>
      <c r="AD115" s="74"/>
      <c r="AE115" s="74"/>
      <c r="AF115" s="74"/>
      <c r="AG115" s="74"/>
      <c r="AH115" s="74"/>
      <c r="AI115" s="65"/>
      <c r="AJ115" s="82">
        <v>2023</v>
      </c>
      <c r="AK115" s="92"/>
      <c r="AL115" s="92"/>
      <c r="AM115" s="92"/>
      <c r="AN115" s="92"/>
      <c r="AO115" s="92"/>
      <c r="AP115" s="81"/>
      <c r="AQ115" s="82">
        <v>2023</v>
      </c>
      <c r="AR115" s="92"/>
      <c r="AS115" s="92"/>
      <c r="AT115" s="92"/>
      <c r="AU115" s="92"/>
      <c r="AV115" s="92"/>
      <c r="AW115" s="90"/>
      <c r="AX115" s="82">
        <v>2023</v>
      </c>
      <c r="AY115" s="92"/>
      <c r="AZ115" s="92"/>
      <c r="BA115" s="92"/>
      <c r="BB115" s="92"/>
      <c r="BC115" s="92"/>
      <c r="BD115" s="81"/>
      <c r="BE115" s="82">
        <v>2023</v>
      </c>
      <c r="BF115" s="92"/>
      <c r="BG115" s="92"/>
      <c r="BH115" s="92"/>
      <c r="BI115" s="92"/>
      <c r="BJ115" s="92"/>
      <c r="BK115" s="81"/>
      <c r="BL115" s="82">
        <v>2023</v>
      </c>
      <c r="BM115" s="91"/>
      <c r="BN115" s="91"/>
      <c r="BO115" s="91"/>
      <c r="BP115" s="91"/>
      <c r="BQ115" s="91"/>
      <c r="BR115" s="90"/>
    </row>
    <row r="116" spans="1:70" x14ac:dyDescent="0.25">
      <c r="A116" s="23">
        <v>2024</v>
      </c>
      <c r="B116" s="75"/>
      <c r="C116" s="75"/>
      <c r="D116" s="75"/>
      <c r="E116" s="75"/>
      <c r="F116" s="75"/>
      <c r="G116" s="65"/>
      <c r="H116" s="23">
        <v>2024</v>
      </c>
      <c r="I116" s="75"/>
      <c r="J116" s="75"/>
      <c r="K116" s="75"/>
      <c r="L116" s="75"/>
      <c r="M116" s="75"/>
      <c r="N116" s="73"/>
      <c r="O116" s="23">
        <v>2024</v>
      </c>
      <c r="P116" s="75"/>
      <c r="Q116" s="75"/>
      <c r="R116" s="75"/>
      <c r="S116" s="75"/>
      <c r="T116" s="75"/>
      <c r="U116" s="65"/>
      <c r="V116" s="23">
        <v>2024</v>
      </c>
      <c r="W116" s="75"/>
      <c r="X116" s="75"/>
      <c r="Y116" s="75"/>
      <c r="Z116" s="75"/>
      <c r="AA116" s="75"/>
      <c r="AB116" s="65"/>
      <c r="AC116" s="23">
        <v>2024</v>
      </c>
      <c r="AD116" s="75"/>
      <c r="AE116" s="75"/>
      <c r="AF116" s="75"/>
      <c r="AG116" s="75"/>
      <c r="AH116" s="75"/>
      <c r="AI116" s="65"/>
      <c r="AJ116" s="82">
        <v>2024</v>
      </c>
      <c r="AK116" s="92"/>
      <c r="AL116" s="92"/>
      <c r="AM116" s="92"/>
      <c r="AN116" s="92"/>
      <c r="AO116" s="92"/>
      <c r="AP116" s="81"/>
      <c r="AQ116" s="82">
        <v>2024</v>
      </c>
      <c r="AR116" s="92"/>
      <c r="AS116" s="92"/>
      <c r="AT116" s="92"/>
      <c r="AU116" s="92"/>
      <c r="AV116" s="92"/>
      <c r="AW116" s="90"/>
      <c r="AX116" s="82">
        <v>2024</v>
      </c>
      <c r="AY116" s="92"/>
      <c r="AZ116" s="92"/>
      <c r="BA116" s="92"/>
      <c r="BB116" s="92"/>
      <c r="BC116" s="92"/>
      <c r="BD116" s="81"/>
      <c r="BE116" s="82">
        <v>2024</v>
      </c>
      <c r="BF116" s="92"/>
      <c r="BG116" s="92"/>
      <c r="BH116" s="92"/>
      <c r="BI116" s="92"/>
      <c r="BJ116" s="92"/>
      <c r="BK116" s="81"/>
      <c r="BL116" s="82">
        <v>2024</v>
      </c>
      <c r="BM116" s="92"/>
      <c r="BN116" s="92"/>
      <c r="BO116" s="92"/>
      <c r="BP116" s="92"/>
      <c r="BQ116" s="92"/>
      <c r="BR116" s="90"/>
    </row>
    <row r="117" spans="1:70" x14ac:dyDescent="0.25">
      <c r="A117" s="23">
        <v>2025</v>
      </c>
      <c r="B117" s="74"/>
      <c r="C117" s="74"/>
      <c r="D117" s="74"/>
      <c r="E117" s="74"/>
      <c r="F117" s="74"/>
      <c r="G117" s="65"/>
      <c r="H117" s="23">
        <v>2025</v>
      </c>
      <c r="I117" s="74"/>
      <c r="J117" s="74"/>
      <c r="K117" s="74"/>
      <c r="L117" s="74"/>
      <c r="M117" s="74"/>
      <c r="N117" s="73"/>
      <c r="O117" s="23">
        <v>2025</v>
      </c>
      <c r="P117" s="74"/>
      <c r="Q117" s="74"/>
      <c r="R117" s="74"/>
      <c r="S117" s="74"/>
      <c r="T117" s="74"/>
      <c r="U117" s="65"/>
      <c r="V117" s="23">
        <v>2025</v>
      </c>
      <c r="W117" s="74"/>
      <c r="X117" s="74"/>
      <c r="Y117" s="74"/>
      <c r="Z117" s="74"/>
      <c r="AA117" s="74"/>
      <c r="AB117" s="65"/>
      <c r="AC117" s="23">
        <v>2025</v>
      </c>
      <c r="AD117" s="74"/>
      <c r="AE117" s="74"/>
      <c r="AF117" s="74"/>
      <c r="AG117" s="74"/>
      <c r="AH117" s="74"/>
      <c r="AI117" s="65"/>
      <c r="AJ117" s="82">
        <v>2025</v>
      </c>
      <c r="AK117" s="92"/>
      <c r="AL117" s="92"/>
      <c r="AM117" s="92"/>
      <c r="AN117" s="92"/>
      <c r="AO117" s="92"/>
      <c r="AP117" s="81"/>
      <c r="AQ117" s="82">
        <v>2025</v>
      </c>
      <c r="AR117" s="92"/>
      <c r="AS117" s="92"/>
      <c r="AT117" s="92"/>
      <c r="AU117" s="92"/>
      <c r="AV117" s="92"/>
      <c r="AW117" s="90"/>
      <c r="AX117" s="82">
        <v>2025</v>
      </c>
      <c r="AY117" s="92"/>
      <c r="AZ117" s="92"/>
      <c r="BA117" s="92"/>
      <c r="BB117" s="92"/>
      <c r="BC117" s="92"/>
      <c r="BD117" s="81"/>
      <c r="BE117" s="82">
        <v>2025</v>
      </c>
      <c r="BF117" s="92"/>
      <c r="BG117" s="92"/>
      <c r="BH117" s="92"/>
      <c r="BI117" s="92"/>
      <c r="BJ117" s="92"/>
      <c r="BK117" s="81"/>
      <c r="BL117" s="82">
        <v>2025</v>
      </c>
      <c r="BM117" s="91"/>
      <c r="BN117" s="91"/>
      <c r="BO117" s="91"/>
      <c r="BP117" s="91"/>
      <c r="BQ117" s="91"/>
      <c r="BR117" s="90"/>
    </row>
    <row r="118" spans="1:70" x14ac:dyDescent="0.2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</row>
  </sheetData>
  <scenarios current="0">
    <scenario name="Neutral" locked="1" count="1" user="Kiet Lee" comment="Created by Kiet Lee on 10/10/2017">
      <inputCells r="B2" val="5" numFmtId="9"/>
    </scenario>
  </scenarios>
  <mergeCells count="21">
    <mergeCell ref="A72:A87"/>
    <mergeCell ref="H72:H87"/>
    <mergeCell ref="O72:O87"/>
    <mergeCell ref="V72:V87"/>
    <mergeCell ref="AC72:AC87"/>
    <mergeCell ref="BE52:BE67"/>
    <mergeCell ref="BL52:BL67"/>
    <mergeCell ref="AJ52:AJ67"/>
    <mergeCell ref="AQ72:AQ87"/>
    <mergeCell ref="AX72:AX87"/>
    <mergeCell ref="BE72:BE87"/>
    <mergeCell ref="BL72:BL87"/>
    <mergeCell ref="V52:V67"/>
    <mergeCell ref="AC52:AC67"/>
    <mergeCell ref="AJ72:AJ87"/>
    <mergeCell ref="AQ52:AQ67"/>
    <mergeCell ref="AX52:AX67"/>
    <mergeCell ref="A27:A42"/>
    <mergeCell ref="A52:A67"/>
    <mergeCell ref="H52:H67"/>
    <mergeCell ref="O52:O67"/>
  </mergeCells>
  <conditionalFormatting sqref="D17:G21 H17:H23 M17:Q23">
    <cfRule type="cellIs" dxfId="8" priority="6" operator="lessThan">
      <formula>0</formula>
    </cfRule>
  </conditionalFormatting>
  <conditionalFormatting sqref="I17:L21">
    <cfRule type="cellIs" dxfId="7" priority="5" operator="lessThan">
      <formula>0</formula>
    </cfRule>
  </conditionalFormatting>
  <conditionalFormatting sqref="D22:G23">
    <cfRule type="cellIs" dxfId="6" priority="3" operator="lessThan">
      <formula>0</formula>
    </cfRule>
  </conditionalFormatting>
  <conditionalFormatting sqref="I22:L23">
    <cfRule type="cellIs" dxfId="5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768E-91D2-4E14-9C4C-103FBDDE0D2E}">
  <sheetPr codeName="Sheet6"/>
  <dimension ref="A1:BS119"/>
  <sheetViews>
    <sheetView topLeftCell="A36" zoomScale="70" zoomScaleNormal="70" workbookViewId="0">
      <selection activeCell="AJ49" sqref="AJ49:BR119"/>
    </sheetView>
  </sheetViews>
  <sheetFormatPr defaultColWidth="14.7109375" defaultRowHeight="15" x14ac:dyDescent="0.25"/>
  <cols>
    <col min="1" max="1" width="14.7109375" style="55"/>
    <col min="2" max="11" width="13.140625" style="55" customWidth="1"/>
    <col min="12" max="16" width="14.7109375" style="55"/>
    <col min="17" max="17" width="14.7109375" style="55" customWidth="1"/>
    <col min="18" max="16384" width="14.7109375" style="55"/>
  </cols>
  <sheetData>
    <row r="1" spans="1:63" s="50" customFormat="1" x14ac:dyDescent="0.25">
      <c r="A1" s="9" t="s">
        <v>11</v>
      </c>
      <c r="C1" s="9" t="s">
        <v>13</v>
      </c>
    </row>
    <row r="2" spans="1:63" x14ac:dyDescent="0.25">
      <c r="A2" s="5" t="s">
        <v>8</v>
      </c>
      <c r="B2" s="15">
        <v>0.06</v>
      </c>
      <c r="C2" s="21">
        <f>Discount_rate</f>
        <v>0.06</v>
      </c>
    </row>
    <row r="3" spans="1:63" x14ac:dyDescent="0.25">
      <c r="A3" s="10" t="s">
        <v>12</v>
      </c>
      <c r="B3" s="25">
        <v>334810.25196523999</v>
      </c>
      <c r="C3" s="32">
        <f>Option_B3_Cost</f>
        <v>334810.25196523999</v>
      </c>
    </row>
    <row r="4" spans="1:63" x14ac:dyDescent="0.25">
      <c r="A4" s="10" t="s">
        <v>26</v>
      </c>
      <c r="B4" s="16">
        <v>30</v>
      </c>
      <c r="C4" s="20">
        <f>Network_payment_duration_years</f>
        <v>30</v>
      </c>
    </row>
    <row r="5" spans="1:63" x14ac:dyDescent="0.25">
      <c r="A5" s="10" t="s">
        <v>77</v>
      </c>
      <c r="B5" s="16">
        <v>2035</v>
      </c>
      <c r="C5" s="20">
        <f>Snowylink_Year</f>
        <v>2035</v>
      </c>
    </row>
    <row r="6" spans="1:63" x14ac:dyDescent="0.25">
      <c r="A6" s="11"/>
      <c r="B6" s="26"/>
      <c r="D6" s="50"/>
      <c r="E6" s="50"/>
    </row>
    <row r="7" spans="1:63" x14ac:dyDescent="0.25">
      <c r="A7" s="28" t="s">
        <v>14</v>
      </c>
      <c r="B7" s="30" t="str">
        <f>Assumptions!B23</f>
        <v>Neutral 4 Deg</v>
      </c>
      <c r="C7" s="30" t="str">
        <f>Assumptions!C23</f>
        <v>NeutralWS 4 Deg</v>
      </c>
      <c r="D7" s="30" t="str">
        <f>Assumptions!D23</f>
        <v>Slow Change 4 Deg</v>
      </c>
      <c r="E7" s="30" t="str">
        <f>Assumptions!E23</f>
        <v>Fast Change 4 Deg</v>
      </c>
      <c r="F7" s="30" t="str">
        <f>Assumptions!F23</f>
        <v>NoIC 4 Deg</v>
      </c>
      <c r="G7" s="30" t="str">
        <f>Assumptions!G23</f>
        <v>Neutral 2 Deg</v>
      </c>
      <c r="H7" s="30" t="str">
        <f>Assumptions!H23</f>
        <v>NeutralWS 2 Deg</v>
      </c>
      <c r="I7" s="30" t="str">
        <f>Assumptions!I23</f>
        <v>Slow Change 2 Deg</v>
      </c>
      <c r="J7" s="30" t="str">
        <f>Assumptions!J23</f>
        <v>Fast Change 2 Deg</v>
      </c>
      <c r="K7" s="30" t="str">
        <f>Assumptions!K23</f>
        <v>NoIC 2 Deg</v>
      </c>
    </row>
    <row r="8" spans="1:63" x14ac:dyDescent="0.25">
      <c r="A8" s="29" t="s">
        <v>7</v>
      </c>
      <c r="B8" s="25">
        <f>D45</f>
        <v>70266.684066744871</v>
      </c>
      <c r="C8" s="25">
        <f>K45</f>
        <v>97589.789308267238</v>
      </c>
      <c r="D8" s="25">
        <f>R45</f>
        <v>57237.606397432217</v>
      </c>
      <c r="E8" s="25">
        <f>Y45</f>
        <v>409377.10458021454</v>
      </c>
      <c r="F8" s="25">
        <f>AF45</f>
        <v>549501.02672515949</v>
      </c>
      <c r="G8" s="25">
        <f>AM45</f>
        <v>105152.239125008</v>
      </c>
      <c r="H8" s="25">
        <f>AT45</f>
        <v>133266.5206997291</v>
      </c>
      <c r="I8" s="25">
        <f>BA45</f>
        <v>88706.965083284478</v>
      </c>
      <c r="J8" s="25">
        <f>BH45</f>
        <v>448215.55234511249</v>
      </c>
      <c r="K8" s="25">
        <f>BO45</f>
        <v>584386.5817834225</v>
      </c>
      <c r="T8" s="27"/>
      <c r="U8" s="27"/>
      <c r="V8" s="27"/>
      <c r="BK8" s="27"/>
    </row>
    <row r="9" spans="1:63" x14ac:dyDescent="0.25">
      <c r="A9" s="11"/>
      <c r="B9" s="26"/>
      <c r="D9" s="50"/>
      <c r="E9" s="50"/>
      <c r="G9" s="27"/>
      <c r="H9" s="27"/>
      <c r="I9" s="27"/>
      <c r="J9" s="27"/>
      <c r="K9" s="27"/>
      <c r="L9" s="27"/>
      <c r="N9" s="113"/>
      <c r="O9" s="113"/>
      <c r="P9" s="113"/>
      <c r="Q9" s="113"/>
      <c r="R9" s="113"/>
      <c r="S9" s="113"/>
      <c r="T9" s="113"/>
      <c r="U9" s="113"/>
      <c r="V9" s="113"/>
      <c r="W9" s="113"/>
      <c r="BK9" s="27"/>
    </row>
    <row r="10" spans="1:63" s="50" customFormat="1" x14ac:dyDescent="0.25">
      <c r="A10" s="29" t="str">
        <f>Assumptions!A23</f>
        <v>Scenario weightings</v>
      </c>
      <c r="B10" s="6" t="str">
        <f>Assumptions!B23</f>
        <v>Neutral 4 Deg</v>
      </c>
      <c r="C10" s="6" t="str">
        <f>Assumptions!C23</f>
        <v>NeutralWS 4 Deg</v>
      </c>
      <c r="D10" s="6" t="str">
        <f>Assumptions!D23</f>
        <v>Slow Change 4 Deg</v>
      </c>
      <c r="E10" s="6" t="str">
        <f>Assumptions!E23</f>
        <v>Fast Change 4 Deg</v>
      </c>
      <c r="F10" s="6" t="str">
        <f>Assumptions!F23</f>
        <v>NoIC 4 Deg</v>
      </c>
      <c r="G10" s="6" t="str">
        <f>Assumptions!G23</f>
        <v>Neutral 2 Deg</v>
      </c>
      <c r="H10" s="6" t="str">
        <f>Assumptions!H23</f>
        <v>NeutralWS 2 Deg</v>
      </c>
      <c r="I10" s="6" t="str">
        <f>Assumptions!I23</f>
        <v>Slow Change 2 Deg</v>
      </c>
      <c r="J10" s="6" t="str">
        <f>Assumptions!J23</f>
        <v>Fast Change 2 Deg</v>
      </c>
      <c r="K10" s="6" t="str">
        <f>Assumptions!K23</f>
        <v>NoIC 2 Deg</v>
      </c>
      <c r="L10" s="6" t="str">
        <f>Assumptions!L23</f>
        <v>Total</v>
      </c>
      <c r="V10" s="114"/>
    </row>
    <row r="11" spans="1:63" s="50" customFormat="1" x14ac:dyDescent="0.25">
      <c r="A11" s="10" t="str">
        <f>Assumptions!A24</f>
        <v>Scenario weighting A -  Equal</v>
      </c>
      <c r="B11" s="93">
        <f>Assumptions!B24</f>
        <v>0.13999999999999999</v>
      </c>
      <c r="C11" s="93">
        <f>Assumptions!C24</f>
        <v>0.13999999999999999</v>
      </c>
      <c r="D11" s="93">
        <f>Assumptions!D24</f>
        <v>0.13999999999999999</v>
      </c>
      <c r="E11" s="93">
        <f>Assumptions!E24</f>
        <v>0.13999999999999999</v>
      </c>
      <c r="F11" s="93">
        <f>Assumptions!F24</f>
        <v>0.13999999999999999</v>
      </c>
      <c r="G11" s="93">
        <f>Assumptions!G24</f>
        <v>0.06</v>
      </c>
      <c r="H11" s="93">
        <f>Assumptions!H24</f>
        <v>0.06</v>
      </c>
      <c r="I11" s="93">
        <f>Assumptions!I24</f>
        <v>0.06</v>
      </c>
      <c r="J11" s="93">
        <f>Assumptions!J24</f>
        <v>0.06</v>
      </c>
      <c r="K11" s="93">
        <f>Assumptions!K24</f>
        <v>0.06</v>
      </c>
      <c r="L11" s="93">
        <f>Assumptions!L24</f>
        <v>1.0000000000000002</v>
      </c>
    </row>
    <row r="12" spans="1:63" s="50" customFormat="1" x14ac:dyDescent="0.25">
      <c r="A12" s="10" t="str">
        <f>Assumptions!A25</f>
        <v>Scenario weighting B - 60 %Neutral</v>
      </c>
      <c r="B12" s="93">
        <f>Assumptions!B25</f>
        <v>0.21</v>
      </c>
      <c r="C12" s="93">
        <f>Assumptions!C25</f>
        <v>0.21</v>
      </c>
      <c r="D12" s="93">
        <f>Assumptions!D25</f>
        <v>9.3333333333333324E-2</v>
      </c>
      <c r="E12" s="93">
        <f>Assumptions!E25</f>
        <v>9.3333333333333324E-2</v>
      </c>
      <c r="F12" s="93">
        <f>Assumptions!F25</f>
        <v>9.3333333333333324E-2</v>
      </c>
      <c r="G12" s="93">
        <f>Assumptions!G25</f>
        <v>0.09</v>
      </c>
      <c r="H12" s="93">
        <f>Assumptions!H25</f>
        <v>0.09</v>
      </c>
      <c r="I12" s="93">
        <f>Assumptions!I25</f>
        <v>0.04</v>
      </c>
      <c r="J12" s="93">
        <f>Assumptions!J25</f>
        <v>0.04</v>
      </c>
      <c r="K12" s="93">
        <f>Assumptions!K25</f>
        <v>0.04</v>
      </c>
      <c r="L12" s="93">
        <f>Assumptions!L25</f>
        <v>1</v>
      </c>
    </row>
    <row r="13" spans="1:63" s="50" customFormat="1" x14ac:dyDescent="0.25">
      <c r="A13" s="10" t="str">
        <f>Assumptions!A26</f>
        <v>Scenario weighting C - 60% Slow Change</v>
      </c>
      <c r="B13" s="93">
        <f>Assumptions!B26</f>
        <v>6.9999999999999993E-2</v>
      </c>
      <c r="C13" s="93">
        <f>Assumptions!C26</f>
        <v>6.9999999999999993E-2</v>
      </c>
      <c r="D13" s="93">
        <f>Assumptions!D26</f>
        <v>0.42</v>
      </c>
      <c r="E13" s="93">
        <f>Assumptions!E26</f>
        <v>6.9999999999999993E-2</v>
      </c>
      <c r="F13" s="93">
        <f>Assumptions!F26</f>
        <v>6.9999999999999993E-2</v>
      </c>
      <c r="G13" s="93">
        <f>Assumptions!G26</f>
        <v>0.03</v>
      </c>
      <c r="H13" s="93">
        <f>Assumptions!H26</f>
        <v>0.03</v>
      </c>
      <c r="I13" s="93">
        <f>Assumptions!I26</f>
        <v>0.18</v>
      </c>
      <c r="J13" s="93">
        <f>Assumptions!J26</f>
        <v>0.03</v>
      </c>
      <c r="K13" s="93">
        <f>Assumptions!K26</f>
        <v>0.03</v>
      </c>
      <c r="L13" s="93">
        <f>Assumptions!L26</f>
        <v>1</v>
      </c>
    </row>
    <row r="14" spans="1:63" s="50" customFormat="1" x14ac:dyDescent="0.25">
      <c r="A14" s="10" t="str">
        <f>Assumptions!A27</f>
        <v>Scenario weighting D - 60% Fast Change</v>
      </c>
      <c r="B14" s="93">
        <f>Assumptions!B27</f>
        <v>6.9999999999999993E-2</v>
      </c>
      <c r="C14" s="93">
        <f>Assumptions!C27</f>
        <v>6.9999999999999993E-2</v>
      </c>
      <c r="D14" s="93">
        <f>Assumptions!D27</f>
        <v>6.9999999999999993E-2</v>
      </c>
      <c r="E14" s="93">
        <f>Assumptions!E27</f>
        <v>0.42</v>
      </c>
      <c r="F14" s="93">
        <f>Assumptions!F27</f>
        <v>6.9999999999999993E-2</v>
      </c>
      <c r="G14" s="93">
        <f>Assumptions!G27</f>
        <v>0.03</v>
      </c>
      <c r="H14" s="93">
        <f>Assumptions!H27</f>
        <v>0.03</v>
      </c>
      <c r="I14" s="93">
        <f>Assumptions!I27</f>
        <v>0.03</v>
      </c>
      <c r="J14" s="93">
        <f>Assumptions!J27</f>
        <v>0.18</v>
      </c>
      <c r="K14" s="93">
        <f>Assumptions!K27</f>
        <v>0.03</v>
      </c>
      <c r="L14" s="93">
        <f>Assumptions!L27</f>
        <v>1</v>
      </c>
    </row>
    <row r="15" spans="1:63" s="50" customFormat="1" x14ac:dyDescent="0.25">
      <c r="A15" s="11"/>
      <c r="B15" s="52"/>
      <c r="C15" s="52"/>
      <c r="D15" s="52"/>
      <c r="E15" s="52"/>
      <c r="F15" s="52"/>
    </row>
    <row r="16" spans="1:63" s="50" customFormat="1" x14ac:dyDescent="0.25">
      <c r="A16" s="33"/>
      <c r="B16" s="6" t="s">
        <v>27</v>
      </c>
      <c r="C16" s="33" t="str">
        <f ca="1">MID(CELL("filename",C1),FIND("]",CELL("filename",C1))+1,255)</f>
        <v>Benefits - Option B3 MA</v>
      </c>
      <c r="D16" s="44" t="str">
        <f>Assumptions!B23</f>
        <v>Neutral 4 Deg</v>
      </c>
      <c r="E16" s="44" t="str">
        <f>Assumptions!C23</f>
        <v>NeutralWS 4 Deg</v>
      </c>
      <c r="F16" s="44" t="str">
        <f>Assumptions!D23</f>
        <v>Slow Change 4 Deg</v>
      </c>
      <c r="G16" s="44" t="str">
        <f>Assumptions!E23</f>
        <v>Fast Change 4 Deg</v>
      </c>
      <c r="H16" s="44" t="str">
        <f>Assumptions!F23</f>
        <v>NoIC 4 Deg</v>
      </c>
      <c r="I16" s="44" t="str">
        <f>Assumptions!G23</f>
        <v>Neutral 2 Deg</v>
      </c>
      <c r="J16" s="44" t="str">
        <f>Assumptions!H23</f>
        <v>NeutralWS 2 Deg</v>
      </c>
      <c r="K16" s="44" t="str">
        <f>Assumptions!I23</f>
        <v>Slow Change 2 Deg</v>
      </c>
      <c r="L16" s="44" t="str">
        <f>Assumptions!J23</f>
        <v>Fast Change 2 Deg</v>
      </c>
      <c r="M16" s="44" t="str">
        <f>Assumptions!K23</f>
        <v>NoIC 2 Deg</v>
      </c>
      <c r="N16" s="10" t="str">
        <f>A11</f>
        <v>Scenario weighting A -  Equal</v>
      </c>
      <c r="O16" s="30" t="str">
        <f>A12</f>
        <v>Scenario weighting B - 60 %Neutral</v>
      </c>
      <c r="P16" s="30" t="str">
        <f>A13</f>
        <v>Scenario weighting C - 60% Slow Change</v>
      </c>
      <c r="Q16" s="30" t="str">
        <f>A14</f>
        <v>Scenario weighting D - 60% Fast Change</v>
      </c>
      <c r="R16" s="27"/>
      <c r="T16" s="27"/>
      <c r="U16" s="27"/>
      <c r="V16" s="27"/>
      <c r="BK16" s="27"/>
    </row>
    <row r="17" spans="1:71" x14ac:dyDescent="0.25">
      <c r="A17" s="5" t="s">
        <v>8</v>
      </c>
      <c r="B17" s="24">
        <f>Assumptions!B12+Discount_rate</f>
        <v>0.06</v>
      </c>
      <c r="C17" s="46" t="s">
        <v>28</v>
      </c>
      <c r="D17" s="48">
        <v>70266.679999999993</v>
      </c>
      <c r="E17" s="48">
        <v>97589.79</v>
      </c>
      <c r="F17" s="48">
        <v>57237.61</v>
      </c>
      <c r="G17" s="48">
        <v>409377.1</v>
      </c>
      <c r="H17" s="48">
        <v>549501.03</v>
      </c>
      <c r="I17" s="48">
        <v>105152.24</v>
      </c>
      <c r="J17" s="48">
        <v>133266.51999999999</v>
      </c>
      <c r="K17" s="48">
        <v>88706.97</v>
      </c>
      <c r="L17" s="48">
        <v>448215.55</v>
      </c>
      <c r="M17" s="48">
        <v>584386.57999999996</v>
      </c>
      <c r="N17" s="31">
        <f t="shared" ref="N17:N23" si="0">$B$11*$D17+$C$11*$E17+$D$11*$F17+$E$11*$G17+$G$11*$I17+$H$11*$J17+$I$11*$K17+$J$11*$L17+$F$11*$H17+$K$11*$M17</f>
        <v>247339.78099999996</v>
      </c>
      <c r="O17" s="31">
        <f t="shared" ref="O17:O23" si="1">$B$12*$D17+$C$12*$E17+$D$12*$F17+$E$12*$G17+$G$12*$I17+$H$12*$J17+$I$12*$K17+$J$12*$L17+$F$12*$H17+$K$12*$M17</f>
        <v>196397.38016666664</v>
      </c>
      <c r="P17" s="31">
        <f t="shared" ref="P17:P23" si="2">$B$13*$D17+$C$13*$E17+$D$13*$F17+$E$13*$G17+$G$13*$I17+$H$13*$J17+$I$13*$K17+$J$13*$L17+$F$13*$H17+$K$13*$M17</f>
        <v>157009.09949999998</v>
      </c>
      <c r="Q17" s="31">
        <f t="shared" ref="Q17:Q23" si="3">$B$14*$D17+$C$14*$E17+$D$14*$F17+$E$14*$G17+$G$14*$I17+$H$14*$J17+$I$14*$K17+$J$14*$L17+$F$14*$H17+$K$14*$M17</f>
        <v>334184.20799999998</v>
      </c>
      <c r="R17" s="27"/>
      <c r="T17" s="27"/>
      <c r="U17" s="27"/>
      <c r="V17" s="27"/>
      <c r="BK17" s="27"/>
    </row>
    <row r="18" spans="1:71" x14ac:dyDescent="0.25">
      <c r="A18" s="23"/>
      <c r="B18" s="24">
        <f>Assumptions!B13+Discount_rate</f>
        <v>0.1</v>
      </c>
      <c r="C18" s="23" t="str">
        <f>"Discount rate " &amp;(B18*100)&amp;"%"</f>
        <v>Discount rate 10%</v>
      </c>
      <c r="D18" s="48">
        <v>-18620.77</v>
      </c>
      <c r="E18" s="48">
        <v>-9260.4500000000007</v>
      </c>
      <c r="F18" s="48">
        <v>-12585.95</v>
      </c>
      <c r="G18" s="48">
        <v>109858.84</v>
      </c>
      <c r="H18" s="48">
        <v>208673.41</v>
      </c>
      <c r="I18" s="48">
        <v>6397.98</v>
      </c>
      <c r="J18" s="48">
        <v>16342.03</v>
      </c>
      <c r="K18" s="48">
        <v>10273.93</v>
      </c>
      <c r="L18" s="48">
        <v>137570.9</v>
      </c>
      <c r="M18" s="48">
        <v>233692.16</v>
      </c>
      <c r="N18" s="31">
        <f t="shared" si="0"/>
        <v>63185.731200000002</v>
      </c>
      <c r="O18" s="31">
        <f t="shared" si="1"/>
        <v>40008.012299999995</v>
      </c>
      <c r="P18" s="31">
        <f t="shared" si="2"/>
        <v>28728.872599999999</v>
      </c>
      <c r="Q18" s="31">
        <f t="shared" si="3"/>
        <v>90679.094599999997</v>
      </c>
      <c r="R18" s="27"/>
      <c r="T18" s="27"/>
      <c r="U18" s="27"/>
      <c r="V18" s="27"/>
      <c r="BK18" s="27"/>
    </row>
    <row r="19" spans="1:71" x14ac:dyDescent="0.25">
      <c r="A19" s="23"/>
      <c r="B19" s="24">
        <f>Assumptions!B14+Discount_rate</f>
        <v>0.03</v>
      </c>
      <c r="C19" s="23" t="str">
        <f>"Discount rate " &amp;(B19*100)&amp;"%"</f>
        <v>Discount rate 3%</v>
      </c>
      <c r="D19" s="48">
        <v>227836.03</v>
      </c>
      <c r="E19" s="48">
        <v>293653.71999999997</v>
      </c>
      <c r="F19" s="48">
        <v>171697</v>
      </c>
      <c r="G19" s="48">
        <v>1014485.98</v>
      </c>
      <c r="H19" s="48">
        <v>1212257.51</v>
      </c>
      <c r="I19" s="48">
        <v>273712.81</v>
      </c>
      <c r="J19" s="48">
        <v>340543.2</v>
      </c>
      <c r="K19" s="48">
        <v>212670.4</v>
      </c>
      <c r="L19" s="48">
        <v>1065759.94</v>
      </c>
      <c r="M19" s="48">
        <v>1258134.29</v>
      </c>
      <c r="N19" s="31">
        <f t="shared" si="0"/>
        <v>597839.47199999995</v>
      </c>
      <c r="O19" s="31">
        <f t="shared" si="1"/>
        <v>490112.91933333321</v>
      </c>
      <c r="P19" s="31">
        <f t="shared" si="2"/>
        <v>390914.24599999998</v>
      </c>
      <c r="Q19" s="31">
        <f t="shared" si="3"/>
        <v>813853.82</v>
      </c>
      <c r="R19" s="27"/>
      <c r="T19" s="27"/>
      <c r="U19" s="27"/>
      <c r="V19" s="27"/>
      <c r="BK19" s="27"/>
    </row>
    <row r="20" spans="1:71" x14ac:dyDescent="0.25">
      <c r="A20" s="22" t="s">
        <v>12</v>
      </c>
      <c r="B20" s="25">
        <f>Assumptions!B16*(Option_B3_Cost)</f>
        <v>435253.32755481201</v>
      </c>
      <c r="C20" s="22" t="str">
        <f>"Cost x "&amp;Assumptions!B16</f>
        <v>Cost x 1.3</v>
      </c>
      <c r="D20" s="48">
        <v>-3196.21</v>
      </c>
      <c r="E20" s="48">
        <v>24126.89</v>
      </c>
      <c r="F20" s="48">
        <v>-16225.29</v>
      </c>
      <c r="G20" s="48">
        <v>335914.21</v>
      </c>
      <c r="H20" s="48">
        <v>476038.13</v>
      </c>
      <c r="I20" s="48">
        <v>31689.34</v>
      </c>
      <c r="J20" s="48">
        <v>59803.62</v>
      </c>
      <c r="K20" s="48">
        <v>15244.07</v>
      </c>
      <c r="L20" s="48">
        <v>374752.66</v>
      </c>
      <c r="M20" s="48">
        <v>510923.69</v>
      </c>
      <c r="N20" s="31">
        <f t="shared" si="0"/>
        <v>173876.88499999998</v>
      </c>
      <c r="O20" s="31">
        <f t="shared" si="1"/>
        <v>122934.48399999998</v>
      </c>
      <c r="P20" s="31">
        <f t="shared" si="2"/>
        <v>83546.201499999996</v>
      </c>
      <c r="Q20" s="31">
        <f t="shared" si="3"/>
        <v>260721.315</v>
      </c>
      <c r="R20" s="27"/>
      <c r="T20" s="27"/>
      <c r="U20" s="27"/>
      <c r="V20" s="27"/>
      <c r="BK20" s="27"/>
    </row>
    <row r="21" spans="1:71" x14ac:dyDescent="0.25">
      <c r="A21" s="22"/>
      <c r="B21" s="25">
        <f>Assumptions!B17*(Option_B3_Cost)</f>
        <v>234367.17637566797</v>
      </c>
      <c r="C21" s="22" t="str">
        <f>"Cost x "&amp;Assumptions!B17</f>
        <v>Cost x 0.7</v>
      </c>
      <c r="D21" s="48">
        <v>143729.57</v>
      </c>
      <c r="E21" s="48">
        <v>171052.68</v>
      </c>
      <c r="F21" s="48">
        <v>130700.49</v>
      </c>
      <c r="G21" s="48">
        <v>482839.99</v>
      </c>
      <c r="H21" s="48">
        <v>622963.92000000004</v>
      </c>
      <c r="I21" s="48">
        <v>178615.13</v>
      </c>
      <c r="J21" s="48">
        <v>206729.41</v>
      </c>
      <c r="K21" s="48">
        <v>162169.85</v>
      </c>
      <c r="L21" s="48">
        <v>521678.44</v>
      </c>
      <c r="M21" s="48">
        <v>657849.47</v>
      </c>
      <c r="N21" s="31">
        <f t="shared" si="0"/>
        <v>320802.66899999994</v>
      </c>
      <c r="O21" s="31">
        <f t="shared" si="1"/>
        <v>269860.26883333334</v>
      </c>
      <c r="P21" s="31">
        <f t="shared" si="2"/>
        <v>230471.9835</v>
      </c>
      <c r="Q21" s="31">
        <f t="shared" si="3"/>
        <v>407647.09700000001</v>
      </c>
      <c r="R21" s="27"/>
      <c r="T21" s="27"/>
      <c r="U21" s="27"/>
      <c r="V21" s="27"/>
      <c r="BK21" s="27"/>
    </row>
    <row r="22" spans="1:71" x14ac:dyDescent="0.25">
      <c r="A22" s="82" t="s">
        <v>77</v>
      </c>
      <c r="B22" s="83">
        <f>Assumptions!B19</f>
        <v>2040</v>
      </c>
      <c r="C22" s="82" t="str">
        <f>Assumptions!A19</f>
        <v>Keranglink 2040</v>
      </c>
      <c r="D22" s="48">
        <v>70266.679999999993</v>
      </c>
      <c r="E22" s="48">
        <v>97589.79</v>
      </c>
      <c r="F22" s="48">
        <v>57237.61</v>
      </c>
      <c r="G22" s="48">
        <v>409377.1</v>
      </c>
      <c r="H22" s="48">
        <v>549501.03</v>
      </c>
      <c r="I22" s="48">
        <v>105152.24</v>
      </c>
      <c r="J22" s="48">
        <v>133266.51999999999</v>
      </c>
      <c r="K22" s="48">
        <v>88706.97</v>
      </c>
      <c r="L22" s="48">
        <v>448215.55</v>
      </c>
      <c r="M22" s="48">
        <v>584386.57999999996</v>
      </c>
      <c r="N22" s="31">
        <f t="shared" si="0"/>
        <v>247339.78099999996</v>
      </c>
      <c r="O22" s="31">
        <f t="shared" si="1"/>
        <v>196397.38016666664</v>
      </c>
      <c r="P22" s="31">
        <f t="shared" si="2"/>
        <v>157009.09949999998</v>
      </c>
      <c r="Q22" s="31">
        <f t="shared" si="3"/>
        <v>334184.20799999998</v>
      </c>
      <c r="R22" s="27"/>
      <c r="T22" s="27"/>
      <c r="U22" s="27"/>
      <c r="V22" s="27"/>
      <c r="BK22" s="27"/>
    </row>
    <row r="23" spans="1:71" x14ac:dyDescent="0.25">
      <c r="A23" s="82"/>
      <c r="B23" s="83">
        <f>Assumptions!B20</f>
        <v>2030</v>
      </c>
      <c r="C23" s="82" t="str">
        <f>Assumptions!A20</f>
        <v>Keranglink 2030</v>
      </c>
      <c r="D23" s="48">
        <v>70266.679999999993</v>
      </c>
      <c r="E23" s="48">
        <v>97589.79</v>
      </c>
      <c r="F23" s="48">
        <v>57237.61</v>
      </c>
      <c r="G23" s="48">
        <v>409377.1</v>
      </c>
      <c r="H23" s="48">
        <v>549501.03</v>
      </c>
      <c r="I23" s="48">
        <v>105152.24</v>
      </c>
      <c r="J23" s="48">
        <v>133266.51999999999</v>
      </c>
      <c r="K23" s="48">
        <v>88706.97</v>
      </c>
      <c r="L23" s="48">
        <v>448215.55</v>
      </c>
      <c r="M23" s="48">
        <v>584386.57999999996</v>
      </c>
      <c r="N23" s="31">
        <f t="shared" si="0"/>
        <v>247339.78099999996</v>
      </c>
      <c r="O23" s="31">
        <f t="shared" si="1"/>
        <v>196397.38016666664</v>
      </c>
      <c r="P23" s="31">
        <f t="shared" si="2"/>
        <v>157009.09949999998</v>
      </c>
      <c r="Q23" s="31">
        <f t="shared" si="3"/>
        <v>334184.20799999998</v>
      </c>
      <c r="R23" s="27"/>
      <c r="T23" s="27"/>
      <c r="U23" s="27"/>
      <c r="V23" s="27"/>
      <c r="BK23" s="27"/>
    </row>
    <row r="24" spans="1:71" s="50" customFormat="1" x14ac:dyDescent="0.25">
      <c r="A24" s="59" t="s">
        <v>51</v>
      </c>
      <c r="B24" s="12"/>
      <c r="C24" s="4"/>
      <c r="E24" s="4"/>
    </row>
    <row r="25" spans="1:71" s="50" customFormat="1" x14ac:dyDescent="0.25">
      <c r="A25" s="105" t="s">
        <v>101</v>
      </c>
      <c r="B25" s="27"/>
      <c r="C25" s="108">
        <f>NPV($B$2,C27:C42)+NPV($B$2,D27:D42)</f>
        <v>286737.40000755916</v>
      </c>
      <c r="D25" s="138"/>
      <c r="E25" s="55"/>
      <c r="F25" s="107" t="s">
        <v>88</v>
      </c>
      <c r="G25" s="56"/>
      <c r="H25" s="109"/>
      <c r="I25" s="109"/>
      <c r="J25" s="109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x14ac:dyDescent="0.25">
      <c r="A26" s="13" t="s">
        <v>0</v>
      </c>
      <c r="B26" s="13" t="s">
        <v>1</v>
      </c>
      <c r="C26" s="13" t="s">
        <v>5</v>
      </c>
      <c r="D26" s="13" t="s">
        <v>48</v>
      </c>
      <c r="F26" s="13" t="s">
        <v>0</v>
      </c>
      <c r="G26" s="13" t="s">
        <v>1</v>
      </c>
      <c r="H26" s="13" t="s">
        <v>91</v>
      </c>
      <c r="I26" s="13" t="s">
        <v>92</v>
      </c>
      <c r="J26" s="13" t="s">
        <v>57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x14ac:dyDescent="0.25">
      <c r="A27" s="128" t="s">
        <v>9</v>
      </c>
      <c r="B27" s="13">
        <v>2020</v>
      </c>
      <c r="C27" s="104">
        <v>7482.1962558110336</v>
      </c>
      <c r="D27" s="104">
        <v>0</v>
      </c>
      <c r="F27" s="127" t="s">
        <v>90</v>
      </c>
      <c r="G27" s="13">
        <v>2020</v>
      </c>
      <c r="H27" s="104">
        <v>0</v>
      </c>
      <c r="I27" s="104">
        <v>0</v>
      </c>
      <c r="J27" s="104">
        <v>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x14ac:dyDescent="0.25">
      <c r="A28" s="129"/>
      <c r="B28" s="13">
        <v>2021</v>
      </c>
      <c r="C28" s="104">
        <v>15740.776974190838</v>
      </c>
      <c r="D28" s="104">
        <v>90.425399999999996</v>
      </c>
      <c r="F28" s="127"/>
      <c r="G28" s="13">
        <v>2021</v>
      </c>
      <c r="H28" s="104">
        <v>5500</v>
      </c>
      <c r="I28" s="104">
        <v>90.425399999999996</v>
      </c>
      <c r="J28" s="104">
        <v>1065.7509965087229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x14ac:dyDescent="0.25">
      <c r="A29" s="129"/>
      <c r="B29" s="13">
        <v>2022</v>
      </c>
      <c r="C29" s="104">
        <v>10814.586662624286</v>
      </c>
      <c r="D29" s="104">
        <v>90.425399999999996</v>
      </c>
      <c r="F29" s="127"/>
      <c r="G29" s="13">
        <v>2022</v>
      </c>
      <c r="H29" s="104">
        <v>0</v>
      </c>
      <c r="I29" s="104">
        <v>90.425399999999996</v>
      </c>
      <c r="J29" s="104">
        <v>1524.3382905084218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x14ac:dyDescent="0.25">
      <c r="A30" s="129"/>
      <c r="B30" s="13">
        <v>2023</v>
      </c>
      <c r="C30" s="104">
        <v>4085.6148090112642</v>
      </c>
      <c r="D30" s="104">
        <v>806.09664999999995</v>
      </c>
      <c r="F30" s="127"/>
      <c r="G30" s="13">
        <v>2023</v>
      </c>
      <c r="H30" s="104">
        <v>0</v>
      </c>
      <c r="I30" s="104">
        <v>90.425399999999996</v>
      </c>
      <c r="J30" s="104">
        <v>3180.7193503583621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x14ac:dyDescent="0.25">
      <c r="A31" s="129"/>
      <c r="B31" s="13">
        <v>2024</v>
      </c>
      <c r="C31" s="104">
        <v>22870.621988409639</v>
      </c>
      <c r="D31" s="104">
        <v>951.25871596404795</v>
      </c>
      <c r="F31" s="127"/>
      <c r="G31" s="13">
        <v>2024</v>
      </c>
      <c r="H31" s="104">
        <v>0</v>
      </c>
      <c r="I31" s="104">
        <v>90.425399999999996</v>
      </c>
      <c r="J31" s="104">
        <v>1429.2507342501704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x14ac:dyDescent="0.25">
      <c r="A32" s="129"/>
      <c r="B32" s="13">
        <v>2025</v>
      </c>
      <c r="C32" s="104">
        <v>22870.621988409639</v>
      </c>
      <c r="D32" s="104">
        <v>860.83331596404798</v>
      </c>
      <c r="F32" s="127"/>
      <c r="G32" s="13">
        <v>2025</v>
      </c>
      <c r="H32" s="104">
        <v>0</v>
      </c>
      <c r="I32" s="104">
        <v>0</v>
      </c>
      <c r="J32" s="104">
        <v>0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x14ac:dyDescent="0.25">
      <c r="A33" s="129"/>
      <c r="B33" s="13">
        <v>2026</v>
      </c>
      <c r="C33" s="104">
        <v>22870.621988409639</v>
      </c>
      <c r="D33" s="104">
        <v>860.83331596404798</v>
      </c>
      <c r="F33" s="127"/>
      <c r="G33" s="13">
        <v>2026</v>
      </c>
      <c r="H33" s="104">
        <v>0</v>
      </c>
      <c r="I33" s="104">
        <v>0</v>
      </c>
      <c r="J33" s="104">
        <v>0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x14ac:dyDescent="0.25">
      <c r="A34" s="129"/>
      <c r="B34" s="13">
        <v>2027</v>
      </c>
      <c r="C34" s="104">
        <v>22870.621988409639</v>
      </c>
      <c r="D34" s="104">
        <v>860.83331596404798</v>
      </c>
      <c r="F34" s="127"/>
      <c r="G34" s="13">
        <v>2027</v>
      </c>
      <c r="H34" s="104">
        <v>0</v>
      </c>
      <c r="I34" s="104">
        <v>0</v>
      </c>
      <c r="J34" s="104">
        <v>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x14ac:dyDescent="0.25">
      <c r="A35" s="129"/>
      <c r="B35" s="13">
        <v>2028</v>
      </c>
      <c r="C35" s="104">
        <v>22870.621988409639</v>
      </c>
      <c r="D35" s="104">
        <v>860.83331596404798</v>
      </c>
      <c r="F35" s="127"/>
      <c r="G35" s="13">
        <v>2028</v>
      </c>
      <c r="H35" s="104">
        <v>0</v>
      </c>
      <c r="I35" s="104">
        <v>0</v>
      </c>
      <c r="J35" s="104">
        <v>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x14ac:dyDescent="0.25">
      <c r="A36" s="129"/>
      <c r="B36" s="13">
        <v>2029</v>
      </c>
      <c r="C36" s="104">
        <v>22870.621988409639</v>
      </c>
      <c r="D36" s="104">
        <v>860.83331596404798</v>
      </c>
      <c r="F36" s="127"/>
      <c r="G36" s="13">
        <v>2029</v>
      </c>
      <c r="H36" s="104">
        <v>0</v>
      </c>
      <c r="I36" s="104">
        <v>0</v>
      </c>
      <c r="J36" s="104">
        <v>0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x14ac:dyDescent="0.25">
      <c r="A37" s="129"/>
      <c r="B37" s="13">
        <v>2030</v>
      </c>
      <c r="C37" s="104">
        <v>22870.621988409639</v>
      </c>
      <c r="D37" s="104">
        <v>860.83331596404798</v>
      </c>
      <c r="F37" s="127"/>
      <c r="G37" s="13">
        <v>2030</v>
      </c>
      <c r="H37" s="104">
        <v>0</v>
      </c>
      <c r="I37" s="104">
        <v>0</v>
      </c>
      <c r="J37" s="104">
        <v>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x14ac:dyDescent="0.25">
      <c r="A38" s="129"/>
      <c r="B38" s="13">
        <v>2031</v>
      </c>
      <c r="C38" s="104">
        <v>22870.621988409639</v>
      </c>
      <c r="D38" s="104">
        <v>860.83331596404798</v>
      </c>
      <c r="F38" s="127"/>
      <c r="G38" s="13">
        <v>2031</v>
      </c>
      <c r="H38" s="104">
        <v>0</v>
      </c>
      <c r="I38" s="104">
        <v>0</v>
      </c>
      <c r="J38" s="104">
        <v>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x14ac:dyDescent="0.25">
      <c r="A39" s="129"/>
      <c r="B39" s="13">
        <v>2032</v>
      </c>
      <c r="C39" s="104">
        <v>22870.621988409639</v>
      </c>
      <c r="D39" s="104">
        <v>860.83331596404798</v>
      </c>
      <c r="F39" s="127"/>
      <c r="G39" s="13">
        <v>2032</v>
      </c>
      <c r="H39" s="104">
        <v>0</v>
      </c>
      <c r="I39" s="104">
        <v>0</v>
      </c>
      <c r="J39" s="104">
        <v>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x14ac:dyDescent="0.25">
      <c r="A40" s="129"/>
      <c r="B40" s="13">
        <v>2033</v>
      </c>
      <c r="C40" s="104">
        <v>22870.621988409639</v>
      </c>
      <c r="D40" s="104">
        <v>860.83331596404798</v>
      </c>
      <c r="F40" s="127"/>
      <c r="G40" s="13">
        <v>2033</v>
      </c>
      <c r="H40" s="104">
        <v>0</v>
      </c>
      <c r="I40" s="104">
        <v>0</v>
      </c>
      <c r="J40" s="104">
        <v>0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x14ac:dyDescent="0.25">
      <c r="A41" s="129"/>
      <c r="B41" s="13">
        <v>2034</v>
      </c>
      <c r="C41" s="104">
        <v>22870.621988409639</v>
      </c>
      <c r="D41" s="104">
        <v>860.83331596404798</v>
      </c>
      <c r="F41" s="127"/>
      <c r="G41" s="13">
        <v>2034</v>
      </c>
      <c r="H41" s="104">
        <v>0</v>
      </c>
      <c r="I41" s="104">
        <v>0</v>
      </c>
      <c r="J41" s="104">
        <v>0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x14ac:dyDescent="0.25">
      <c r="A42" s="130"/>
      <c r="B42" s="13" t="s">
        <v>33</v>
      </c>
      <c r="C42" s="104">
        <f>-PV($B$2,($B$4-($B41-Option_B3_Year+1)),C41,,0)</f>
        <v>255193.06438383402</v>
      </c>
      <c r="D42" s="104">
        <f>-PV($B$2,($B$4-($B41-Option_B3_Year+1)),D41,,0)</f>
        <v>9605.2784194453161</v>
      </c>
      <c r="F42" s="127"/>
      <c r="G42" s="13" t="s">
        <v>33</v>
      </c>
      <c r="H42" s="104">
        <v>0</v>
      </c>
      <c r="I42" s="104">
        <v>0</v>
      </c>
      <c r="J42" s="104">
        <v>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x14ac:dyDescent="0.25">
      <c r="A43" s="106"/>
      <c r="B43" s="27"/>
      <c r="C43" s="26"/>
      <c r="D43" s="26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x14ac:dyDescent="0.25">
      <c r="A44" s="4"/>
      <c r="C44" s="13" t="s">
        <v>4</v>
      </c>
      <c r="D44" s="13" t="s">
        <v>6</v>
      </c>
      <c r="H44" s="4"/>
      <c r="J44" s="13" t="s">
        <v>4</v>
      </c>
      <c r="K44" s="13" t="s">
        <v>6</v>
      </c>
      <c r="O44" s="4"/>
      <c r="Q44" s="13" t="s">
        <v>4</v>
      </c>
      <c r="R44" s="13" t="s">
        <v>6</v>
      </c>
      <c r="V44" s="4"/>
      <c r="X44" s="13" t="s">
        <v>4</v>
      </c>
      <c r="Y44" s="13" t="s">
        <v>6</v>
      </c>
      <c r="AC44" s="4"/>
      <c r="AE44" s="13" t="s">
        <v>4</v>
      </c>
      <c r="AF44" s="13" t="s">
        <v>6</v>
      </c>
      <c r="AJ44" s="4"/>
      <c r="AL44" s="13" t="s">
        <v>4</v>
      </c>
      <c r="AM44" s="13" t="s">
        <v>6</v>
      </c>
      <c r="AQ44" s="4"/>
      <c r="AS44" s="13" t="s">
        <v>4</v>
      </c>
      <c r="AT44" s="13" t="s">
        <v>6</v>
      </c>
      <c r="AX44" s="4"/>
      <c r="AZ44" s="13" t="s">
        <v>4</v>
      </c>
      <c r="BA44" s="13" t="s">
        <v>6</v>
      </c>
      <c r="BE44" s="4"/>
      <c r="BG44" s="13" t="s">
        <v>4</v>
      </c>
      <c r="BH44" s="13" t="s">
        <v>6</v>
      </c>
      <c r="BL44" s="4"/>
      <c r="BN44" s="13" t="s">
        <v>4</v>
      </c>
      <c r="BO44" s="13" t="s">
        <v>6</v>
      </c>
    </row>
    <row r="45" spans="1:71" x14ac:dyDescent="0.25">
      <c r="A45" s="26"/>
      <c r="B45" s="44" t="s">
        <v>7</v>
      </c>
      <c r="C45" s="2">
        <f>NPV($B$2,C52:C67)</f>
        <v>357004.08407430403</v>
      </c>
      <c r="D45" s="2">
        <f>C45-$C$25</f>
        <v>70266.684066744871</v>
      </c>
      <c r="F45" s="103"/>
      <c r="H45" s="26"/>
      <c r="I45" s="44" t="s">
        <v>7</v>
      </c>
      <c r="J45" s="2">
        <f>NPV($B$2,J52:J67)</f>
        <v>384327.1893158264</v>
      </c>
      <c r="K45" s="2">
        <f>J45-$C$25</f>
        <v>97589.789308267238</v>
      </c>
      <c r="O45" s="26"/>
      <c r="P45" s="44" t="s">
        <v>7</v>
      </c>
      <c r="Q45" s="2">
        <f>NPV($B$2,Q52:Q67)</f>
        <v>343975.00640499138</v>
      </c>
      <c r="R45" s="2">
        <f>Q45-$C$25</f>
        <v>57237.606397432217</v>
      </c>
      <c r="V45" s="26"/>
      <c r="W45" s="44" t="s">
        <v>7</v>
      </c>
      <c r="X45" s="2">
        <f>NPV($B$2,X52:X67)</f>
        <v>696114.5045877737</v>
      </c>
      <c r="Y45" s="2">
        <f>X45-$C$25</f>
        <v>409377.10458021454</v>
      </c>
      <c r="AC45" s="26"/>
      <c r="AD45" s="44" t="s">
        <v>7</v>
      </c>
      <c r="AE45" s="2">
        <f>NPV($B$2,AE52:AE67)</f>
        <v>836238.4267327186</v>
      </c>
      <c r="AF45" s="2">
        <f>AE45-$C$25</f>
        <v>549501.02672515949</v>
      </c>
      <c r="AH45" s="54"/>
      <c r="AJ45" s="26"/>
      <c r="AK45" s="44" t="s">
        <v>7</v>
      </c>
      <c r="AL45" s="2">
        <f>NPV($B$2,AL52:AL67)</f>
        <v>391889.63913256716</v>
      </c>
      <c r="AM45" s="2">
        <f>AL45-$C$25</f>
        <v>105152.239125008</v>
      </c>
      <c r="AO45" s="54"/>
      <c r="AQ45" s="26"/>
      <c r="AR45" s="44" t="s">
        <v>7</v>
      </c>
      <c r="AS45" s="2">
        <f>NPV($B$2,AS52:AS67)</f>
        <v>420003.92070728826</v>
      </c>
      <c r="AT45" s="2">
        <f>AS45-$C$25</f>
        <v>133266.5206997291</v>
      </c>
      <c r="AX45" s="26"/>
      <c r="AY45" s="44" t="s">
        <v>7</v>
      </c>
      <c r="AZ45" s="2">
        <f>NPV($B$2,AZ52:AZ67)</f>
        <v>375444.36509084364</v>
      </c>
      <c r="BA45" s="2">
        <f>AZ45-$C$25</f>
        <v>88706.965083284478</v>
      </c>
      <c r="BE45" s="26"/>
      <c r="BF45" s="44" t="s">
        <v>7</v>
      </c>
      <c r="BG45" s="2">
        <f>NPV($B$2,BG52:BG67)</f>
        <v>734952.95235267165</v>
      </c>
      <c r="BH45" s="2">
        <f>BG45-$C$25</f>
        <v>448215.55234511249</v>
      </c>
      <c r="BL45" s="26"/>
      <c r="BM45" s="44" t="s">
        <v>7</v>
      </c>
      <c r="BN45" s="2">
        <f>NPV($B$2,BN52:BN67)</f>
        <v>871123.98179098172</v>
      </c>
      <c r="BO45" s="2">
        <f>BN45-$C$25</f>
        <v>584386.5817834225</v>
      </c>
    </row>
    <row r="46" spans="1:71" s="37" customFormat="1" ht="15.75" thickBot="1" x14ac:dyDescent="0.3">
      <c r="A46" s="36"/>
      <c r="C46" s="36"/>
      <c r="D46" s="36"/>
      <c r="E46" s="36"/>
      <c r="H46" s="36"/>
      <c r="J46" s="36"/>
      <c r="K46" s="36"/>
      <c r="L46" s="36"/>
      <c r="O46" s="36"/>
      <c r="Q46" s="36"/>
      <c r="R46" s="36"/>
      <c r="S46" s="36"/>
      <c r="V46" s="36"/>
      <c r="X46" s="36"/>
      <c r="Y46" s="36"/>
      <c r="Z46" s="36"/>
      <c r="AC46" s="36"/>
      <c r="AE46" s="36"/>
      <c r="AF46" s="36"/>
      <c r="AG46" s="36"/>
      <c r="AJ46" s="36"/>
      <c r="AL46" s="36"/>
      <c r="AM46" s="36"/>
      <c r="AN46" s="36"/>
      <c r="AQ46" s="36"/>
      <c r="AS46" s="36"/>
      <c r="AT46" s="36"/>
      <c r="AU46" s="36"/>
      <c r="AX46" s="36"/>
      <c r="AZ46" s="36"/>
      <c r="BA46" s="36"/>
      <c r="BB46" s="36"/>
      <c r="BE46" s="36"/>
      <c r="BG46" s="36"/>
      <c r="BH46" s="36"/>
      <c r="BI46" s="36"/>
      <c r="BL46" s="36"/>
      <c r="BN46" s="36"/>
      <c r="BO46" s="36"/>
      <c r="BP46" s="36"/>
    </row>
    <row r="47" spans="1:71" s="50" customFormat="1" x14ac:dyDescent="0.25">
      <c r="A47" s="4"/>
      <c r="C47" s="4"/>
      <c r="D47" s="4"/>
      <c r="E47" s="4"/>
      <c r="H47" s="4"/>
      <c r="J47" s="4"/>
      <c r="K47" s="4"/>
      <c r="L47" s="4"/>
      <c r="O47" s="4"/>
      <c r="Q47" s="4"/>
      <c r="R47" s="4"/>
      <c r="S47" s="4"/>
      <c r="V47" s="4"/>
      <c r="X47" s="4"/>
      <c r="Y47" s="4"/>
      <c r="Z47" s="4"/>
      <c r="AC47" s="4"/>
      <c r="AE47" s="4"/>
      <c r="AF47" s="4"/>
      <c r="AG47" s="4"/>
      <c r="AJ47" s="4"/>
      <c r="AL47" s="4"/>
      <c r="AM47" s="4"/>
      <c r="AN47" s="4"/>
      <c r="AQ47" s="4"/>
      <c r="AS47" s="4"/>
      <c r="AT47" s="4"/>
      <c r="AU47" s="4"/>
      <c r="AX47" s="4"/>
      <c r="AZ47" s="4"/>
      <c r="BA47" s="4"/>
      <c r="BB47" s="4"/>
      <c r="BE47" s="4"/>
      <c r="BG47" s="4"/>
      <c r="BH47" s="4"/>
      <c r="BI47" s="4"/>
      <c r="BL47" s="4"/>
      <c r="BN47" s="4"/>
      <c r="BO47" s="4"/>
      <c r="BP47" s="4"/>
    </row>
    <row r="48" spans="1:71" s="50" customFormat="1" x14ac:dyDescent="0.25">
      <c r="A48" s="53" t="s">
        <v>52</v>
      </c>
      <c r="C48" s="4"/>
      <c r="D48" s="4"/>
      <c r="E48" s="4"/>
      <c r="H48" s="4"/>
      <c r="J48" s="4"/>
      <c r="K48" s="4"/>
      <c r="L48" s="4"/>
      <c r="O48" s="4"/>
      <c r="Q48" s="4"/>
      <c r="R48" s="4"/>
      <c r="S48" s="4"/>
      <c r="V48" s="4"/>
      <c r="X48" s="4"/>
      <c r="Y48" s="4"/>
      <c r="Z48" s="4"/>
      <c r="AC48" s="53" t="s">
        <v>52</v>
      </c>
      <c r="AE48" s="4"/>
      <c r="AF48" s="4"/>
      <c r="AG48" s="4"/>
      <c r="AJ48" s="53" t="s">
        <v>52</v>
      </c>
      <c r="AL48" s="4"/>
      <c r="AM48" s="4"/>
      <c r="AN48" s="4"/>
      <c r="AQ48" s="4"/>
      <c r="AS48" s="4"/>
      <c r="AT48" s="4"/>
      <c r="AU48" s="4"/>
      <c r="AX48" s="4"/>
      <c r="AZ48" s="4"/>
      <c r="BA48" s="4"/>
      <c r="BB48" s="4"/>
      <c r="BE48" s="4"/>
      <c r="BG48" s="4"/>
      <c r="BH48" s="4"/>
      <c r="BI48" s="4"/>
      <c r="BL48" s="4"/>
      <c r="BN48" s="4"/>
      <c r="BO48" s="4"/>
      <c r="BP48" s="4"/>
    </row>
    <row r="49" spans="1:70" s="50" customFormat="1" x14ac:dyDescent="0.25">
      <c r="A49" s="60" t="s">
        <v>70</v>
      </c>
      <c r="B49" s="61"/>
      <c r="C49" s="62"/>
      <c r="D49" s="61"/>
      <c r="E49" s="61"/>
      <c r="F49" s="61"/>
      <c r="G49" s="61"/>
      <c r="H49" s="62"/>
      <c r="I49" s="61"/>
      <c r="J49" s="62"/>
      <c r="K49" s="61"/>
      <c r="L49" s="61"/>
      <c r="M49" s="61"/>
      <c r="N49" s="61"/>
      <c r="O49" s="62"/>
      <c r="P49" s="61"/>
      <c r="Q49" s="62"/>
      <c r="R49" s="61"/>
      <c r="S49" s="61"/>
      <c r="T49" s="61"/>
      <c r="U49" s="61"/>
      <c r="V49" s="62"/>
      <c r="W49" s="61"/>
      <c r="X49" s="62"/>
      <c r="Y49" s="61"/>
      <c r="Z49" s="61"/>
      <c r="AA49" s="61"/>
      <c r="AB49" s="61"/>
      <c r="AC49" s="60" t="s">
        <v>31</v>
      </c>
      <c r="AD49" s="61"/>
      <c r="AE49" s="62"/>
      <c r="AF49" s="61"/>
      <c r="AG49" s="61"/>
      <c r="AH49" s="61"/>
      <c r="AI49" s="61"/>
      <c r="AJ49" s="76" t="s">
        <v>71</v>
      </c>
      <c r="AK49" s="77"/>
      <c r="AL49" s="78"/>
      <c r="AM49" s="77"/>
      <c r="AN49" s="77"/>
      <c r="AO49" s="77"/>
      <c r="AP49" s="77"/>
      <c r="AQ49" s="78"/>
      <c r="AR49" s="77"/>
      <c r="AS49" s="78"/>
      <c r="AT49" s="77"/>
      <c r="AU49" s="77"/>
      <c r="AV49" s="77"/>
      <c r="AW49" s="77"/>
      <c r="AX49" s="78"/>
      <c r="AY49" s="77"/>
      <c r="AZ49" s="78"/>
      <c r="BA49" s="77"/>
      <c r="BB49" s="77"/>
      <c r="BC49" s="77"/>
      <c r="BD49" s="77"/>
      <c r="BE49" s="78"/>
      <c r="BF49" s="77"/>
      <c r="BG49" s="78"/>
      <c r="BH49" s="77"/>
      <c r="BI49" s="77"/>
      <c r="BJ49" s="77"/>
      <c r="BK49" s="77"/>
      <c r="BL49" s="78"/>
      <c r="BM49" s="77"/>
      <c r="BN49" s="78"/>
      <c r="BO49" s="77"/>
      <c r="BP49" s="77"/>
      <c r="BQ49" s="77"/>
      <c r="BR49" s="77"/>
    </row>
    <row r="50" spans="1:70" x14ac:dyDescent="0.25">
      <c r="A50" s="63" t="str">
        <f>B7</f>
        <v>Neutral 4 Deg</v>
      </c>
      <c r="B50" s="64"/>
      <c r="C50" s="64"/>
      <c r="D50" s="61"/>
      <c r="E50" s="61"/>
      <c r="F50" s="65"/>
      <c r="G50" s="65"/>
      <c r="H50" s="63" t="str">
        <f>C7</f>
        <v>NeutralWS 4 Deg</v>
      </c>
      <c r="I50" s="64"/>
      <c r="J50" s="64"/>
      <c r="K50" s="61"/>
      <c r="L50" s="61"/>
      <c r="M50" s="65"/>
      <c r="N50" s="65"/>
      <c r="O50" s="63" t="str">
        <f>D7</f>
        <v>Slow Change 4 Deg</v>
      </c>
      <c r="P50" s="64"/>
      <c r="Q50" s="64"/>
      <c r="R50" s="61"/>
      <c r="S50" s="61"/>
      <c r="T50" s="65"/>
      <c r="U50" s="65"/>
      <c r="V50" s="63" t="str">
        <f>E7</f>
        <v>Fast Change 4 Deg</v>
      </c>
      <c r="W50" s="64"/>
      <c r="X50" s="64"/>
      <c r="Y50" s="61"/>
      <c r="Z50" s="61"/>
      <c r="AA50" s="65"/>
      <c r="AB50" s="65"/>
      <c r="AC50" s="63" t="str">
        <f>F7</f>
        <v>NoIC 4 Deg</v>
      </c>
      <c r="AD50" s="64"/>
      <c r="AE50" s="64"/>
      <c r="AF50" s="61"/>
      <c r="AG50" s="61"/>
      <c r="AH50" s="65"/>
      <c r="AI50" s="65"/>
      <c r="AJ50" s="79" t="str">
        <f>G7</f>
        <v>Neutral 2 Deg</v>
      </c>
      <c r="AK50" s="80"/>
      <c r="AL50" s="80"/>
      <c r="AM50" s="77"/>
      <c r="AN50" s="77"/>
      <c r="AO50" s="81"/>
      <c r="AP50" s="81"/>
      <c r="AQ50" s="79" t="str">
        <f>H7</f>
        <v>NeutralWS 2 Deg</v>
      </c>
      <c r="AR50" s="80"/>
      <c r="AS50" s="80"/>
      <c r="AT50" s="77"/>
      <c r="AU50" s="77"/>
      <c r="AV50" s="81"/>
      <c r="AW50" s="81"/>
      <c r="AX50" s="79" t="str">
        <f>I7</f>
        <v>Slow Change 2 Deg</v>
      </c>
      <c r="AY50" s="80"/>
      <c r="AZ50" s="80"/>
      <c r="BA50" s="77"/>
      <c r="BB50" s="77"/>
      <c r="BC50" s="81"/>
      <c r="BD50" s="81"/>
      <c r="BE50" s="79" t="str">
        <f>J7</f>
        <v>Fast Change 2 Deg</v>
      </c>
      <c r="BF50" s="80"/>
      <c r="BG50" s="80"/>
      <c r="BH50" s="77"/>
      <c r="BI50" s="77"/>
      <c r="BJ50" s="81"/>
      <c r="BK50" s="81"/>
      <c r="BL50" s="79" t="str">
        <f>K7</f>
        <v>NoIC 2 Deg</v>
      </c>
      <c r="BM50" s="80"/>
      <c r="BN50" s="80"/>
      <c r="BO50" s="77"/>
      <c r="BP50" s="77"/>
      <c r="BQ50" s="81"/>
      <c r="BR50" s="81"/>
    </row>
    <row r="51" spans="1:70" x14ac:dyDescent="0.25">
      <c r="A51" s="23" t="s">
        <v>0</v>
      </c>
      <c r="B51" s="23" t="s">
        <v>1</v>
      </c>
      <c r="C51" s="23" t="s">
        <v>54</v>
      </c>
      <c r="D51" s="61"/>
      <c r="E51" s="61"/>
      <c r="F51" s="65"/>
      <c r="G51" s="65"/>
      <c r="H51" s="23" t="s">
        <v>0</v>
      </c>
      <c r="I51" s="23" t="s">
        <v>1</v>
      </c>
      <c r="J51" s="23" t="s">
        <v>54</v>
      </c>
      <c r="K51" s="61"/>
      <c r="L51" s="61"/>
      <c r="M51" s="65"/>
      <c r="N51" s="65"/>
      <c r="O51" s="23" t="s">
        <v>0</v>
      </c>
      <c r="P51" s="23" t="s">
        <v>1</v>
      </c>
      <c r="Q51" s="23" t="s">
        <v>54</v>
      </c>
      <c r="R51" s="61"/>
      <c r="S51" s="61"/>
      <c r="T51" s="65"/>
      <c r="U51" s="65"/>
      <c r="V51" s="23" t="s">
        <v>0</v>
      </c>
      <c r="W51" s="23" t="s">
        <v>1</v>
      </c>
      <c r="X51" s="23" t="s">
        <v>54</v>
      </c>
      <c r="Y51" s="61"/>
      <c r="Z51" s="61"/>
      <c r="AA51" s="65"/>
      <c r="AB51" s="65"/>
      <c r="AC51" s="23" t="s">
        <v>0</v>
      </c>
      <c r="AD51" s="23" t="s">
        <v>1</v>
      </c>
      <c r="AE51" s="23" t="s">
        <v>54</v>
      </c>
      <c r="AF51" s="61"/>
      <c r="AG51" s="61"/>
      <c r="AH51" s="65"/>
      <c r="AI51" s="65"/>
      <c r="AJ51" s="82" t="s">
        <v>0</v>
      </c>
      <c r="AK51" s="82" t="s">
        <v>1</v>
      </c>
      <c r="AL51" s="82" t="s">
        <v>54</v>
      </c>
      <c r="AM51" s="77"/>
      <c r="AN51" s="77"/>
      <c r="AO51" s="81"/>
      <c r="AP51" s="81"/>
      <c r="AQ51" s="82" t="s">
        <v>0</v>
      </c>
      <c r="AR51" s="82" t="s">
        <v>1</v>
      </c>
      <c r="AS51" s="82" t="s">
        <v>54</v>
      </c>
      <c r="AT51" s="77"/>
      <c r="AU51" s="77"/>
      <c r="AV51" s="81"/>
      <c r="AW51" s="81"/>
      <c r="AX51" s="82" t="s">
        <v>0</v>
      </c>
      <c r="AY51" s="82" t="s">
        <v>1</v>
      </c>
      <c r="AZ51" s="82" t="s">
        <v>54</v>
      </c>
      <c r="BA51" s="77"/>
      <c r="BB51" s="77"/>
      <c r="BC51" s="81"/>
      <c r="BD51" s="81"/>
      <c r="BE51" s="82" t="s">
        <v>0</v>
      </c>
      <c r="BF51" s="82" t="s">
        <v>1</v>
      </c>
      <c r="BG51" s="82" t="s">
        <v>54</v>
      </c>
      <c r="BH51" s="77"/>
      <c r="BI51" s="77"/>
      <c r="BJ51" s="81"/>
      <c r="BK51" s="81"/>
      <c r="BL51" s="82" t="s">
        <v>0</v>
      </c>
      <c r="BM51" s="82" t="s">
        <v>1</v>
      </c>
      <c r="BN51" s="82" t="s">
        <v>54</v>
      </c>
      <c r="BO51" s="77"/>
      <c r="BP51" s="77"/>
      <c r="BQ51" s="81"/>
      <c r="BR51" s="81"/>
    </row>
    <row r="52" spans="1:70" x14ac:dyDescent="0.25">
      <c r="A52" s="124" t="s">
        <v>9</v>
      </c>
      <c r="B52" s="23">
        <v>2020</v>
      </c>
      <c r="C52" s="66">
        <f>IF(B52&gt;=Option_B3_Year,SUM(B93:F93),SUM(B113:F113))+C73+$J27</f>
        <v>0</v>
      </c>
      <c r="D52" s="61"/>
      <c r="E52" s="61"/>
      <c r="F52" s="65"/>
      <c r="G52" s="65"/>
      <c r="H52" s="124" t="s">
        <v>9</v>
      </c>
      <c r="I52" s="23">
        <v>2020</v>
      </c>
      <c r="J52" s="66">
        <f>IF(I52&gt;=Option_B3_Year,SUM(I93:M93),SUM(I113:M113))+J73+$J27</f>
        <v>0</v>
      </c>
      <c r="K52" s="61"/>
      <c r="L52" s="61"/>
      <c r="M52" s="65"/>
      <c r="N52" s="65"/>
      <c r="O52" s="124" t="s">
        <v>9</v>
      </c>
      <c r="P52" s="23">
        <v>2020</v>
      </c>
      <c r="Q52" s="66">
        <f>IF(P52&gt;=Option_B3_Year,SUM(P93:T93),SUM(P113:T113))+Q73+$J27</f>
        <v>0</v>
      </c>
      <c r="R52" s="61"/>
      <c r="S52" s="61"/>
      <c r="T52" s="65"/>
      <c r="U52" s="65"/>
      <c r="V52" s="124" t="s">
        <v>9</v>
      </c>
      <c r="W52" s="23">
        <v>2020</v>
      </c>
      <c r="X52" s="66">
        <f>IF(W52&gt;=Option_B3_Year,SUM(W93:AA93),SUM(W113:AA113))+X73+$J27</f>
        <v>0</v>
      </c>
      <c r="Y52" s="61"/>
      <c r="Z52" s="61"/>
      <c r="AA52" s="65"/>
      <c r="AB52" s="65"/>
      <c r="AC52" s="124" t="s">
        <v>9</v>
      </c>
      <c r="AD52" s="23">
        <v>2020</v>
      </c>
      <c r="AE52" s="66">
        <f>IF(AD52&gt;=Option_B3_Year,SUM(AD93:AH93),SUM(AD113:AH113))+AE73+$J27</f>
        <v>0</v>
      </c>
      <c r="AF52" s="61"/>
      <c r="AG52" s="61"/>
      <c r="AH52" s="65"/>
      <c r="AI52" s="65"/>
      <c r="AJ52" s="121" t="s">
        <v>9</v>
      </c>
      <c r="AK52" s="82">
        <v>2020</v>
      </c>
      <c r="AL52" s="83">
        <f>IF(AK52&gt;=Option_B3_Year,SUM(AK93:AO93),SUM(AK113:AO113))+AL73+$J27</f>
        <v>0</v>
      </c>
      <c r="AM52" s="77"/>
      <c r="AN52" s="77"/>
      <c r="AO52" s="81"/>
      <c r="AP52" s="81"/>
      <c r="AQ52" s="121" t="s">
        <v>9</v>
      </c>
      <c r="AR52" s="82">
        <v>2020</v>
      </c>
      <c r="AS52" s="83">
        <f>IF(AR52&gt;=Option_B3_Year,SUM(AR93:AV93),SUM(AR113:AV113))+AS73+$J27</f>
        <v>0</v>
      </c>
      <c r="AT52" s="77"/>
      <c r="AU52" s="77"/>
      <c r="AV52" s="81"/>
      <c r="AW52" s="81"/>
      <c r="AX52" s="121" t="s">
        <v>9</v>
      </c>
      <c r="AY52" s="82">
        <v>2020</v>
      </c>
      <c r="AZ52" s="83">
        <f>IF(AY52&gt;=Option_B3_Year,SUM(AY93:BC93),SUM(AY113:BC113))+AZ73+$J27</f>
        <v>0</v>
      </c>
      <c r="BA52" s="77"/>
      <c r="BB52" s="77"/>
      <c r="BC52" s="81"/>
      <c r="BD52" s="81"/>
      <c r="BE52" s="121" t="s">
        <v>9</v>
      </c>
      <c r="BF52" s="82">
        <v>2020</v>
      </c>
      <c r="BG52" s="83">
        <f>IF(BF52&gt;=Option_B3_Year,SUM(BF93:BJ93),SUM(BF113:BJ113))+BG73+$J27</f>
        <v>0</v>
      </c>
      <c r="BH52" s="77"/>
      <c r="BI52" s="77"/>
      <c r="BJ52" s="81"/>
      <c r="BK52" s="81"/>
      <c r="BL52" s="121" t="s">
        <v>9</v>
      </c>
      <c r="BM52" s="82">
        <v>2020</v>
      </c>
      <c r="BN52" s="83">
        <f>IF(BM52&gt;=Option_B3_Year,SUM(BM93:BQ93),SUM(BM113:BQ113))+BN73+$J27</f>
        <v>0</v>
      </c>
      <c r="BO52" s="77"/>
      <c r="BP52" s="77"/>
      <c r="BQ52" s="81"/>
      <c r="BR52" s="81"/>
    </row>
    <row r="53" spans="1:70" x14ac:dyDescent="0.25">
      <c r="A53" s="125"/>
      <c r="B53" s="23">
        <v>2021</v>
      </c>
      <c r="C53" s="66">
        <f>IF(B53&gt;=Option_B3_Year,SUM(B94:F94),SUM(B114:F114))+C74+$J28</f>
        <v>1065.7509965087229</v>
      </c>
      <c r="D53" s="61"/>
      <c r="E53" s="61"/>
      <c r="F53" s="65"/>
      <c r="G53" s="65"/>
      <c r="H53" s="125"/>
      <c r="I53" s="23">
        <v>2021</v>
      </c>
      <c r="J53" s="66">
        <f>IF(I53&gt;=Option_B3_Year,SUM(I94:M94),SUM(I114:M114))+J74+$J28</f>
        <v>1065.7509965087229</v>
      </c>
      <c r="K53" s="61"/>
      <c r="L53" s="61"/>
      <c r="M53" s="65"/>
      <c r="N53" s="65"/>
      <c r="O53" s="125"/>
      <c r="P53" s="23">
        <v>2021</v>
      </c>
      <c r="Q53" s="66">
        <f>IF(P53&gt;=Option_B3_Year,SUM(P94:T94),SUM(P114:T114))+Q74+$J28</f>
        <v>1065.7509965087229</v>
      </c>
      <c r="R53" s="61"/>
      <c r="S53" s="61"/>
      <c r="T53" s="65"/>
      <c r="U53" s="65"/>
      <c r="V53" s="125"/>
      <c r="W53" s="23">
        <v>2021</v>
      </c>
      <c r="X53" s="66">
        <f>IF(W53&gt;=Option_B3_Year,SUM(W94:AA94),SUM(W114:AA114))+X74+$J28</f>
        <v>1065.7509965087229</v>
      </c>
      <c r="Y53" s="61"/>
      <c r="Z53" s="61"/>
      <c r="AA53" s="65"/>
      <c r="AB53" s="65"/>
      <c r="AC53" s="125"/>
      <c r="AD53" s="23">
        <v>2021</v>
      </c>
      <c r="AE53" s="66">
        <f>IF(AD53&gt;=Option_B3_Year,SUM(AD94:AH94),SUM(AD114:AH114))+AE74+$J28</f>
        <v>1065.7509965087229</v>
      </c>
      <c r="AF53" s="61"/>
      <c r="AG53" s="61"/>
      <c r="AH53" s="65"/>
      <c r="AI53" s="65"/>
      <c r="AJ53" s="122"/>
      <c r="AK53" s="82">
        <v>2021</v>
      </c>
      <c r="AL53" s="83">
        <f>IF(AK53&gt;=Option_B3_Year,SUM(AK94:AO94),SUM(AK114:AO114))+AL74+$J28</f>
        <v>1065.7509965087229</v>
      </c>
      <c r="AM53" s="77"/>
      <c r="AN53" s="77"/>
      <c r="AO53" s="81"/>
      <c r="AP53" s="81"/>
      <c r="AQ53" s="122"/>
      <c r="AR53" s="82">
        <v>2021</v>
      </c>
      <c r="AS53" s="83">
        <f>IF(AR53&gt;=Option_B3_Year,SUM(AR94:AV94),SUM(AR114:AV114))+AS74+$J28</f>
        <v>1065.7509965087229</v>
      </c>
      <c r="AT53" s="77"/>
      <c r="AU53" s="77"/>
      <c r="AV53" s="81"/>
      <c r="AW53" s="81"/>
      <c r="AX53" s="122"/>
      <c r="AY53" s="82">
        <v>2021</v>
      </c>
      <c r="AZ53" s="83">
        <f>IF(AY53&gt;=Option_B3_Year,SUM(AY94:BC94),SUM(AY114:BC114))+AZ74+$J28</f>
        <v>1065.7509965087229</v>
      </c>
      <c r="BA53" s="77"/>
      <c r="BB53" s="77"/>
      <c r="BC53" s="81"/>
      <c r="BD53" s="81"/>
      <c r="BE53" s="122"/>
      <c r="BF53" s="82">
        <v>2021</v>
      </c>
      <c r="BG53" s="83">
        <f>IF(BF53&gt;=Option_B3_Year,SUM(BF94:BJ94),SUM(BF114:BJ114))+BG74+$J28</f>
        <v>1065.7509965087229</v>
      </c>
      <c r="BH53" s="77"/>
      <c r="BI53" s="77"/>
      <c r="BJ53" s="81"/>
      <c r="BK53" s="81"/>
      <c r="BL53" s="122"/>
      <c r="BM53" s="82">
        <v>2021</v>
      </c>
      <c r="BN53" s="83">
        <f>IF(BM53&gt;=Option_B3_Year,SUM(BM94:BQ94),SUM(BM114:BQ114))+BN74+$J28</f>
        <v>1065.7509965087229</v>
      </c>
      <c r="BO53" s="77"/>
      <c r="BP53" s="77"/>
      <c r="BQ53" s="81"/>
      <c r="BR53" s="81"/>
    </row>
    <row r="54" spans="1:70" x14ac:dyDescent="0.25">
      <c r="A54" s="125"/>
      <c r="B54" s="23">
        <v>2022</v>
      </c>
      <c r="C54" s="66">
        <f>IF(B54&gt;=Option_B3_Year,SUM(B95:F95),SUM(B115:F115))+C75+$J29</f>
        <v>1524.3382905084218</v>
      </c>
      <c r="D54" s="61"/>
      <c r="E54" s="61"/>
      <c r="F54" s="67"/>
      <c r="G54" s="65"/>
      <c r="H54" s="125"/>
      <c r="I54" s="23">
        <v>2022</v>
      </c>
      <c r="J54" s="66">
        <f>IF(I54&gt;=Option_B3_Year,SUM(I95:M95),SUM(I115:M115))+J75+$J29</f>
        <v>1524.3382905084218</v>
      </c>
      <c r="K54" s="61"/>
      <c r="L54" s="61"/>
      <c r="M54" s="67"/>
      <c r="N54" s="65"/>
      <c r="O54" s="125"/>
      <c r="P54" s="23">
        <v>2022</v>
      </c>
      <c r="Q54" s="66">
        <f>IF(P54&gt;=Option_B3_Year,SUM(P95:T95),SUM(P115:T115))+Q75+$J29</f>
        <v>1524.3382905084218</v>
      </c>
      <c r="R54" s="61"/>
      <c r="S54" s="61"/>
      <c r="T54" s="67"/>
      <c r="U54" s="65"/>
      <c r="V54" s="125"/>
      <c r="W54" s="23">
        <v>2022</v>
      </c>
      <c r="X54" s="66">
        <f>IF(W54&gt;=Option_B3_Year,SUM(W95:AA95),SUM(W115:AA115))+X75+$J29</f>
        <v>1524.3382905084218</v>
      </c>
      <c r="Y54" s="61"/>
      <c r="Z54" s="61"/>
      <c r="AA54" s="67"/>
      <c r="AB54" s="65"/>
      <c r="AC54" s="125"/>
      <c r="AD54" s="23">
        <v>2022</v>
      </c>
      <c r="AE54" s="66">
        <f>IF(AD54&gt;=Option_B3_Year,SUM(AD95:AH95),SUM(AD115:AH115))+AE75+$J29</f>
        <v>1524.3382905084218</v>
      </c>
      <c r="AF54" s="61"/>
      <c r="AG54" s="61"/>
      <c r="AH54" s="67"/>
      <c r="AI54" s="65"/>
      <c r="AJ54" s="122"/>
      <c r="AK54" s="82">
        <v>2022</v>
      </c>
      <c r="AL54" s="83">
        <f>IF(AK54&gt;=Option_B3_Year,SUM(AK95:AO95),SUM(AK115:AO115))+AL75+$J29</f>
        <v>1524.3382905084218</v>
      </c>
      <c r="AM54" s="77"/>
      <c r="AN54" s="77"/>
      <c r="AO54" s="84"/>
      <c r="AP54" s="81"/>
      <c r="AQ54" s="122"/>
      <c r="AR54" s="82">
        <v>2022</v>
      </c>
      <c r="AS54" s="83">
        <f>IF(AR54&gt;=Option_B3_Year,SUM(AR95:AV95),SUM(AR115:AV115))+AS75+$J29</f>
        <v>1524.3382905084218</v>
      </c>
      <c r="AT54" s="77"/>
      <c r="AU54" s="77"/>
      <c r="AV54" s="84"/>
      <c r="AW54" s="81"/>
      <c r="AX54" s="122"/>
      <c r="AY54" s="82">
        <v>2022</v>
      </c>
      <c r="AZ54" s="83">
        <f>IF(AY54&gt;=Option_B3_Year,SUM(AY95:BC95),SUM(AY115:BC115))+AZ75+$J29</f>
        <v>1524.3382905084218</v>
      </c>
      <c r="BA54" s="77"/>
      <c r="BB54" s="77"/>
      <c r="BC54" s="84"/>
      <c r="BD54" s="81"/>
      <c r="BE54" s="122"/>
      <c r="BF54" s="82">
        <v>2022</v>
      </c>
      <c r="BG54" s="83">
        <f>IF(BF54&gt;=Option_B3_Year,SUM(BF95:BJ95),SUM(BF115:BJ115))+BG75+$J29</f>
        <v>1524.3382905084218</v>
      </c>
      <c r="BH54" s="77"/>
      <c r="BI54" s="77"/>
      <c r="BJ54" s="84"/>
      <c r="BK54" s="81"/>
      <c r="BL54" s="122"/>
      <c r="BM54" s="82">
        <v>2022</v>
      </c>
      <c r="BN54" s="83">
        <f>IF(BM54&gt;=Option_B3_Year,SUM(BM95:BQ95),SUM(BM115:BQ115))+BN75+$J29</f>
        <v>1524.3382905084218</v>
      </c>
      <c r="BO54" s="77"/>
      <c r="BP54" s="77"/>
      <c r="BQ54" s="84"/>
      <c r="BR54" s="81"/>
    </row>
    <row r="55" spans="1:70" x14ac:dyDescent="0.25">
      <c r="A55" s="125"/>
      <c r="B55" s="23">
        <v>2023</v>
      </c>
      <c r="C55" s="66">
        <f>IF(B55&gt;=Option_B3_Year,SUM(B96:F96),SUM(B116:F116))+C76+$J30</f>
        <v>40248.004868962933</v>
      </c>
      <c r="D55" s="61"/>
      <c r="E55" s="61"/>
      <c r="F55" s="67"/>
      <c r="G55" s="65"/>
      <c r="H55" s="125"/>
      <c r="I55" s="23">
        <v>2023</v>
      </c>
      <c r="J55" s="66">
        <f>IF(I55&gt;=Option_B3_Year,SUM(I96:M96),SUM(I116:M116))+J76+$J30</f>
        <v>40248.004868962933</v>
      </c>
      <c r="K55" s="61"/>
      <c r="L55" s="61"/>
      <c r="M55" s="67"/>
      <c r="N55" s="65"/>
      <c r="O55" s="125"/>
      <c r="P55" s="23">
        <v>2023</v>
      </c>
      <c r="Q55" s="66">
        <f>IF(P55&gt;=Option_B3_Year,SUM(P96:T96),SUM(P116:T116))+Q76+$J30</f>
        <v>58655.807725792925</v>
      </c>
      <c r="R55" s="61"/>
      <c r="S55" s="61"/>
      <c r="T55" s="67"/>
      <c r="U55" s="65"/>
      <c r="V55" s="125"/>
      <c r="W55" s="23">
        <v>2023</v>
      </c>
      <c r="X55" s="66">
        <f>IF(W55&gt;=Option_B3_Year,SUM(W96:AA96),SUM(W116:AA116))+X76+$J30</f>
        <v>25870.007770005992</v>
      </c>
      <c r="Y55" s="61"/>
      <c r="Z55" s="61"/>
      <c r="AA55" s="67"/>
      <c r="AB55" s="65"/>
      <c r="AC55" s="125"/>
      <c r="AD55" s="23">
        <v>2023</v>
      </c>
      <c r="AE55" s="66">
        <f>IF(AD55&gt;=Option_B3_Year,SUM(AD96:AH96),SUM(AD116:AH116))+AE76+$J30</f>
        <v>41694.448992127647</v>
      </c>
      <c r="AF55" s="61"/>
      <c r="AG55" s="61"/>
      <c r="AH55" s="67"/>
      <c r="AI55" s="65"/>
      <c r="AJ55" s="122"/>
      <c r="AK55" s="82">
        <v>2023</v>
      </c>
      <c r="AL55" s="83">
        <f>IF(AK55&gt;=Option_B3_Year,SUM(AK96:AO96),SUM(AK116:AO116))+AL76+$J30</f>
        <v>46196.546602649381</v>
      </c>
      <c r="AM55" s="77"/>
      <c r="AN55" s="77"/>
      <c r="AO55" s="84"/>
      <c r="AP55" s="81"/>
      <c r="AQ55" s="122"/>
      <c r="AR55" s="82">
        <v>2023</v>
      </c>
      <c r="AS55" s="83">
        <f>IF(AR55&gt;=Option_B3_Year,SUM(AR96:AV96),SUM(AR116:AV116))+AS76+$J30</f>
        <v>46196.546602649381</v>
      </c>
      <c r="AT55" s="77"/>
      <c r="AU55" s="77"/>
      <c r="AV55" s="84"/>
      <c r="AW55" s="81"/>
      <c r="AX55" s="122"/>
      <c r="AY55" s="82">
        <v>2023</v>
      </c>
      <c r="AZ55" s="83">
        <f>IF(AY55&gt;=Option_B3_Year,SUM(AY96:BC96),SUM(AY116:BC116))+AZ76+$J30</f>
        <v>64794.772713876417</v>
      </c>
      <c r="BA55" s="77"/>
      <c r="BB55" s="77"/>
      <c r="BC55" s="84"/>
      <c r="BD55" s="81"/>
      <c r="BE55" s="122"/>
      <c r="BF55" s="82">
        <v>2023</v>
      </c>
      <c r="BG55" s="83">
        <f>IF(BF55&gt;=Option_B3_Year,SUM(BF96:BJ96),SUM(BF116:BJ116))+BG76+$J30</f>
        <v>32000.693486158911</v>
      </c>
      <c r="BH55" s="77"/>
      <c r="BI55" s="77"/>
      <c r="BJ55" s="84"/>
      <c r="BK55" s="81"/>
      <c r="BL55" s="122"/>
      <c r="BM55" s="82">
        <v>2023</v>
      </c>
      <c r="BN55" s="83">
        <f>IF(BM55&gt;=Option_B3_Year,SUM(BM96:BQ96),SUM(BM116:BQ116))+BN76+$J30</f>
        <v>47642.990725814096</v>
      </c>
      <c r="BO55" s="77"/>
      <c r="BP55" s="77"/>
      <c r="BQ55" s="84"/>
      <c r="BR55" s="81"/>
    </row>
    <row r="56" spans="1:70" x14ac:dyDescent="0.25">
      <c r="A56" s="125"/>
      <c r="B56" s="23">
        <v>2024</v>
      </c>
      <c r="C56" s="66">
        <f>IF(B56&gt;=Option_B3_Year,SUM(B97:F97),SUM(B117:F117))+C77+$J31</f>
        <v>56074.426883257816</v>
      </c>
      <c r="D56" s="61"/>
      <c r="E56" s="61"/>
      <c r="F56" s="67"/>
      <c r="G56" s="65"/>
      <c r="H56" s="125"/>
      <c r="I56" s="23">
        <v>2024</v>
      </c>
      <c r="J56" s="66">
        <f>IF(I56&gt;=Option_B3_Year,SUM(I97:M97),SUM(I117:M117))+J77+$J31</f>
        <v>55504.411620618383</v>
      </c>
      <c r="K56" s="61"/>
      <c r="L56" s="61"/>
      <c r="M56" s="67"/>
      <c r="N56" s="65"/>
      <c r="O56" s="125"/>
      <c r="P56" s="23">
        <v>2024</v>
      </c>
      <c r="Q56" s="66">
        <f>IF(P56&gt;=Option_B3_Year,SUM(P97:T97),SUM(P117:T117))+Q77+$J31</f>
        <v>69550.144565439114</v>
      </c>
      <c r="R56" s="61"/>
      <c r="S56" s="61"/>
      <c r="T56" s="67"/>
      <c r="U56" s="65"/>
      <c r="V56" s="125"/>
      <c r="W56" s="23">
        <v>2024</v>
      </c>
      <c r="X56" s="66">
        <f>IF(W56&gt;=Option_B3_Year,SUM(W97:AA97),SUM(W117:AA117))+X77+$J31</f>
        <v>39908.327198238832</v>
      </c>
      <c r="Y56" s="61"/>
      <c r="Z56" s="61"/>
      <c r="AA56" s="67"/>
      <c r="AB56" s="65"/>
      <c r="AC56" s="125"/>
      <c r="AD56" s="23">
        <v>2024</v>
      </c>
      <c r="AE56" s="66">
        <f>IF(AD56&gt;=Option_B3_Year,SUM(AD97:AH97),SUM(AD117:AH117))+AE77+$J31</f>
        <v>76768.803440322896</v>
      </c>
      <c r="AF56" s="61"/>
      <c r="AG56" s="61"/>
      <c r="AH56" s="67"/>
      <c r="AI56" s="65"/>
      <c r="AJ56" s="122"/>
      <c r="AK56" s="82">
        <v>2024</v>
      </c>
      <c r="AL56" s="83">
        <f>IF(AK56&gt;=Option_B3_Year,SUM(AK97:AO97),SUM(AK117:AO117))+AL77+$J31</f>
        <v>62837.292546608871</v>
      </c>
      <c r="AM56" s="77"/>
      <c r="AN56" s="77"/>
      <c r="AO56" s="84"/>
      <c r="AP56" s="81"/>
      <c r="AQ56" s="122"/>
      <c r="AR56" s="82">
        <v>2024</v>
      </c>
      <c r="AS56" s="83">
        <f>IF(AR56&gt;=Option_B3_Year,SUM(AR97:AV97),SUM(AR117:AV117))+AS77+$J31</f>
        <v>62528.523754093927</v>
      </c>
      <c r="AT56" s="77"/>
      <c r="AU56" s="77"/>
      <c r="AV56" s="84"/>
      <c r="AW56" s="81"/>
      <c r="AX56" s="122"/>
      <c r="AY56" s="82">
        <v>2024</v>
      </c>
      <c r="AZ56" s="83">
        <f>IF(AY56&gt;=Option_B3_Year,SUM(AY97:BC97),SUM(AY117:BC117))+AZ77+$J31</f>
        <v>76284.323540501617</v>
      </c>
      <c r="BA56" s="77"/>
      <c r="BB56" s="77"/>
      <c r="BC56" s="84"/>
      <c r="BD56" s="81"/>
      <c r="BE56" s="122"/>
      <c r="BF56" s="82">
        <v>2024</v>
      </c>
      <c r="BG56" s="83">
        <f>IF(BF56&gt;=Option_B3_Year,SUM(BF97:BJ97),SUM(BF117:BJ117))+BG77+$J31</f>
        <v>47198.856369060122</v>
      </c>
      <c r="BH56" s="77"/>
      <c r="BI56" s="77"/>
      <c r="BJ56" s="84"/>
      <c r="BK56" s="81"/>
      <c r="BL56" s="122"/>
      <c r="BM56" s="82">
        <v>2024</v>
      </c>
      <c r="BN56" s="83">
        <f>IF(BM56&gt;=Option_B3_Year,SUM(BM97:BQ97),SUM(BM117:BQ117))+BN77+$J31</f>
        <v>83531.66910367395</v>
      </c>
      <c r="BO56" s="77"/>
      <c r="BP56" s="77"/>
      <c r="BQ56" s="84"/>
      <c r="BR56" s="81"/>
    </row>
    <row r="57" spans="1:70" x14ac:dyDescent="0.25">
      <c r="A57" s="125"/>
      <c r="B57" s="23">
        <v>2025</v>
      </c>
      <c r="C57" s="66">
        <f>IF(B57&gt;=Option_B3_Year,SUM(B98:F98),SUM(B118:F118))+C78+$J32</f>
        <v>24687.535099082306</v>
      </c>
      <c r="D57" s="61"/>
      <c r="E57" s="61"/>
      <c r="F57" s="68"/>
      <c r="G57" s="65"/>
      <c r="H57" s="125"/>
      <c r="I57" s="23">
        <v>2025</v>
      </c>
      <c r="J57" s="66">
        <f>IF(I57&gt;=Option_B3_Year,SUM(I98:M98),SUM(I118:M118))+J78+$J32</f>
        <v>24775.036018774408</v>
      </c>
      <c r="K57" s="61"/>
      <c r="L57" s="61"/>
      <c r="M57" s="68"/>
      <c r="N57" s="65"/>
      <c r="O57" s="125"/>
      <c r="P57" s="23">
        <v>2025</v>
      </c>
      <c r="Q57" s="66">
        <f>IF(P57&gt;=Option_B3_Year,SUM(P98:T98),SUM(P118:T118))+Q78+$J32</f>
        <v>30164.145649745682</v>
      </c>
      <c r="R57" s="61"/>
      <c r="S57" s="61"/>
      <c r="T57" s="68"/>
      <c r="U57" s="65"/>
      <c r="V57" s="125"/>
      <c r="W57" s="23">
        <v>2025</v>
      </c>
      <c r="X57" s="66">
        <f>IF(W57&gt;=Option_B3_Year,SUM(W98:AA98),SUM(W118:AA118))+X78+$J32</f>
        <v>21197.611817431942</v>
      </c>
      <c r="Y57" s="61"/>
      <c r="Z57" s="61"/>
      <c r="AA57" s="68"/>
      <c r="AB57" s="65"/>
      <c r="AC57" s="125"/>
      <c r="AD57" s="23">
        <v>2025</v>
      </c>
      <c r="AE57" s="66">
        <f>IF(AD57&gt;=Option_B3_Year,SUM(AD98:AH98),SUM(AD118:AH118))+AE78+$J32</f>
        <v>46224.853211429945</v>
      </c>
      <c r="AF57" s="61"/>
      <c r="AG57" s="61"/>
      <c r="AH57" s="68"/>
      <c r="AI57" s="65"/>
      <c r="AJ57" s="122"/>
      <c r="AK57" s="82">
        <v>2025</v>
      </c>
      <c r="AL57" s="83">
        <f>IF(AK57&gt;=Option_B3_Year,SUM(AK98:AO98),SUM(AK118:AO118))+AL78+$J32</f>
        <v>28067.931029628351</v>
      </c>
      <c r="AM57" s="77"/>
      <c r="AN57" s="77"/>
      <c r="AO57" s="85"/>
      <c r="AP57" s="81"/>
      <c r="AQ57" s="122"/>
      <c r="AR57" s="82">
        <v>2025</v>
      </c>
      <c r="AS57" s="83">
        <f>IF(AR57&gt;=Option_B3_Year,SUM(AR98:AV98),SUM(AR118:AV118))+AS78+$J32</f>
        <v>28446.782505396026</v>
      </c>
      <c r="AT57" s="77"/>
      <c r="AU57" s="77"/>
      <c r="AV57" s="85"/>
      <c r="AW57" s="81"/>
      <c r="AX57" s="122"/>
      <c r="AY57" s="82">
        <v>2025</v>
      </c>
      <c r="AZ57" s="83">
        <f>IF(AY57&gt;=Option_B3_Year,SUM(AY98:BC98),SUM(AY118:BC118))+AZ78+$J32</f>
        <v>33547.477945611456</v>
      </c>
      <c r="BA57" s="77"/>
      <c r="BB57" s="77"/>
      <c r="BC57" s="85"/>
      <c r="BD57" s="81"/>
      <c r="BE57" s="122"/>
      <c r="BF57" s="82">
        <v>2025</v>
      </c>
      <c r="BG57" s="83">
        <f>IF(BF57&gt;=Option_B3_Year,SUM(BF98:BJ98),SUM(BF118:BJ118))+BG78+$J32</f>
        <v>25136.242716063061</v>
      </c>
      <c r="BH57" s="77"/>
      <c r="BI57" s="77"/>
      <c r="BJ57" s="85"/>
      <c r="BK57" s="81"/>
      <c r="BL57" s="122"/>
      <c r="BM57" s="82">
        <v>2025</v>
      </c>
      <c r="BN57" s="83">
        <f>IF(BM57&gt;=Option_B3_Year,SUM(BM98:BQ98),SUM(BM118:BQ118))+BN78+$J32</f>
        <v>49605.24914197599</v>
      </c>
      <c r="BO57" s="77"/>
      <c r="BP57" s="77"/>
      <c r="BQ57" s="85"/>
      <c r="BR57" s="81"/>
    </row>
    <row r="58" spans="1:70" x14ac:dyDescent="0.25">
      <c r="A58" s="125"/>
      <c r="B58" s="23">
        <v>2026</v>
      </c>
      <c r="C58" s="66">
        <f>IF(B58&gt;=Option_B3_Year,SUM(B99:F99),SUM(B119:F119))+C79+$J33</f>
        <v>24160.212092790764</v>
      </c>
      <c r="D58" s="61"/>
      <c r="E58" s="61"/>
      <c r="F58" s="65"/>
      <c r="G58" s="65"/>
      <c r="H58" s="125"/>
      <c r="I58" s="23">
        <v>2026</v>
      </c>
      <c r="J58" s="66">
        <f>IF(I58&gt;=Option_B3_Year,SUM(I99:M99),SUM(I119:M119))+J79+$J33</f>
        <v>19972.4796015676</v>
      </c>
      <c r="K58" s="61"/>
      <c r="L58" s="61"/>
      <c r="M58" s="65"/>
      <c r="N58" s="65"/>
      <c r="O58" s="125"/>
      <c r="P58" s="23">
        <v>2026</v>
      </c>
      <c r="Q58" s="66">
        <f>IF(P58&gt;=Option_B3_Year,SUM(P99:T99),SUM(P119:T119))+Q79+$J33</f>
        <v>29214.644284169626</v>
      </c>
      <c r="R58" s="61"/>
      <c r="S58" s="61"/>
      <c r="T58" s="65"/>
      <c r="U58" s="65"/>
      <c r="V58" s="125"/>
      <c r="W58" s="23">
        <v>2026</v>
      </c>
      <c r="X58" s="66">
        <f>IF(W58&gt;=Option_B3_Year,SUM(W99:AA99),SUM(W119:AA119))+X79+$J33</f>
        <v>14686.974911139878</v>
      </c>
      <c r="Y58" s="61"/>
      <c r="Z58" s="61"/>
      <c r="AA58" s="65"/>
      <c r="AB58" s="65"/>
      <c r="AC58" s="125"/>
      <c r="AD58" s="23">
        <v>2026</v>
      </c>
      <c r="AE58" s="66">
        <f>IF(AD58&gt;=Option_B3_Year,SUM(AD99:AH99),SUM(AD119:AH119))+AE79+$J33</f>
        <v>49081.533645895397</v>
      </c>
      <c r="AF58" s="61"/>
      <c r="AG58" s="61"/>
      <c r="AH58" s="65"/>
      <c r="AI58" s="65"/>
      <c r="AJ58" s="122"/>
      <c r="AK58" s="82">
        <v>2026</v>
      </c>
      <c r="AL58" s="83">
        <f>IF(AK58&gt;=Option_B3_Year,SUM(AK99:AO99),SUM(AK119:AO119))+AL79+$J33</f>
        <v>27908.152995839991</v>
      </c>
      <c r="AM58" s="77"/>
      <c r="AN58" s="77"/>
      <c r="AO58" s="81"/>
      <c r="AP58" s="81"/>
      <c r="AQ58" s="122"/>
      <c r="AR58" s="82">
        <v>2026</v>
      </c>
      <c r="AS58" s="83">
        <f>IF(AR58&gt;=Option_B3_Year,SUM(AR99:AV99),SUM(AR119:AV119))+AS79+$J33</f>
        <v>23652.557002695179</v>
      </c>
      <c r="AT58" s="77"/>
      <c r="AU58" s="77"/>
      <c r="AV58" s="81"/>
      <c r="AW58" s="81"/>
      <c r="AX58" s="122"/>
      <c r="AY58" s="82">
        <v>2026</v>
      </c>
      <c r="AZ58" s="83">
        <f>IF(AY58&gt;=Option_B3_Year,SUM(AY99:BC99),SUM(AY119:BC119))+AZ79+$J33</f>
        <v>32598.677642031143</v>
      </c>
      <c r="BA58" s="77"/>
      <c r="BB58" s="77"/>
      <c r="BC58" s="81"/>
      <c r="BD58" s="81"/>
      <c r="BE58" s="122"/>
      <c r="BF58" s="82">
        <v>2026</v>
      </c>
      <c r="BG58" s="83">
        <f>IF(BF58&gt;=Option_B3_Year,SUM(BF99:BJ99),SUM(BF119:BJ119))+BG79+$J33</f>
        <v>18625.605809770997</v>
      </c>
      <c r="BH58" s="77"/>
      <c r="BI58" s="77"/>
      <c r="BJ58" s="81"/>
      <c r="BK58" s="81"/>
      <c r="BL58" s="122"/>
      <c r="BM58" s="82">
        <v>2026</v>
      </c>
      <c r="BN58" s="83">
        <f>IF(BM58&gt;=Option_B3_Year,SUM(BM99:BQ99),SUM(BM119:BQ119))+BN79+$J33</f>
        <v>52829.474548944621</v>
      </c>
      <c r="BO58" s="77"/>
      <c r="BP58" s="77"/>
      <c r="BQ58" s="81"/>
      <c r="BR58" s="81"/>
    </row>
    <row r="59" spans="1:70" x14ac:dyDescent="0.25">
      <c r="A59" s="125"/>
      <c r="B59" s="23">
        <v>2027</v>
      </c>
      <c r="C59" s="66">
        <f>IF(B59&gt;=Option_B3_Year,SUM(B100:F100),SUM(B120:F120))+C80+$J34</f>
        <v>28042.204665451445</v>
      </c>
      <c r="D59" s="61"/>
      <c r="E59" s="61"/>
      <c r="F59" s="65"/>
      <c r="G59" s="65"/>
      <c r="H59" s="125"/>
      <c r="I59" s="23">
        <v>2027</v>
      </c>
      <c r="J59" s="66">
        <f>IF(I59&gt;=Option_B3_Year,SUM(I100:M100),SUM(I120:M120))+J80+$J34</f>
        <v>24229.225565774806</v>
      </c>
      <c r="K59" s="61"/>
      <c r="L59" s="61"/>
      <c r="M59" s="65"/>
      <c r="N59" s="65"/>
      <c r="O59" s="125"/>
      <c r="P59" s="23">
        <v>2027</v>
      </c>
      <c r="Q59" s="66">
        <f>IF(P59&gt;=Option_B3_Year,SUM(P100:T100),SUM(P120:T120))+Q80+$J34</f>
        <v>29250.762950034878</v>
      </c>
      <c r="R59" s="61"/>
      <c r="S59" s="61"/>
      <c r="T59" s="65"/>
      <c r="U59" s="65"/>
      <c r="V59" s="125"/>
      <c r="W59" s="23">
        <v>2027</v>
      </c>
      <c r="X59" s="66">
        <f>IF(W59&gt;=Option_B3_Year,SUM(W100:AA100),SUM(W120:AA120))+X80+$J34</f>
        <v>20599.19136306172</v>
      </c>
      <c r="Y59" s="61"/>
      <c r="Z59" s="61"/>
      <c r="AA59" s="65"/>
      <c r="AB59" s="65"/>
      <c r="AC59" s="125"/>
      <c r="AD59" s="23">
        <v>2027</v>
      </c>
      <c r="AE59" s="66">
        <f>IF(AD59&gt;=Option_B3_Year,SUM(AD100:AH100),SUM(AD120:AH120))+AE80+$J34</f>
        <v>48159.679746979251</v>
      </c>
      <c r="AF59" s="61"/>
      <c r="AG59" s="61"/>
      <c r="AH59" s="65"/>
      <c r="AI59" s="65"/>
      <c r="AJ59" s="122"/>
      <c r="AK59" s="82">
        <v>2027</v>
      </c>
      <c r="AL59" s="83">
        <f>IF(AK59&gt;=Option_B3_Year,SUM(AK100:AO100),SUM(AK120:AO120))+AL80+$J34</f>
        <v>31790.145568500433</v>
      </c>
      <c r="AM59" s="77"/>
      <c r="AN59" s="77"/>
      <c r="AO59" s="81"/>
      <c r="AP59" s="81"/>
      <c r="AQ59" s="122"/>
      <c r="AR59" s="82">
        <v>2027</v>
      </c>
      <c r="AS59" s="83">
        <f>IF(AR59&gt;=Option_B3_Year,SUM(AR100:AV100),SUM(AR120:AV120))+AS80+$J34</f>
        <v>28118.473877024775</v>
      </c>
      <c r="AT59" s="77"/>
      <c r="AU59" s="77"/>
      <c r="AV59" s="81"/>
      <c r="AW59" s="81"/>
      <c r="AX59" s="122"/>
      <c r="AY59" s="82">
        <v>2027</v>
      </c>
      <c r="AZ59" s="83">
        <f>IF(AY59&gt;=Option_B3_Year,SUM(AY100:BC100),SUM(AY120:BC120))+AZ80+$J34</f>
        <v>32579.49611404278</v>
      </c>
      <c r="BA59" s="77"/>
      <c r="BB59" s="77"/>
      <c r="BC59" s="81"/>
      <c r="BD59" s="81"/>
      <c r="BE59" s="122"/>
      <c r="BF59" s="82">
        <v>2027</v>
      </c>
      <c r="BG59" s="83">
        <f>IF(BF59&gt;=Option_B3_Year,SUM(BF100:BJ100),SUM(BF120:BJ120))+BG80+$J34</f>
        <v>24537.82226169284</v>
      </c>
      <c r="BH59" s="77"/>
      <c r="BI59" s="77"/>
      <c r="BJ59" s="81"/>
      <c r="BK59" s="81"/>
      <c r="BL59" s="122"/>
      <c r="BM59" s="82">
        <v>2027</v>
      </c>
      <c r="BN59" s="83">
        <f>IF(BM59&gt;=Option_B3_Year,SUM(BM100:BQ100),SUM(BM120:BQ120))+BN80+$J34</f>
        <v>51907.620650028242</v>
      </c>
      <c r="BO59" s="77"/>
      <c r="BP59" s="77"/>
      <c r="BQ59" s="81"/>
      <c r="BR59" s="81"/>
    </row>
    <row r="60" spans="1:70" x14ac:dyDescent="0.25">
      <c r="A60" s="125"/>
      <c r="B60" s="23">
        <v>2028</v>
      </c>
      <c r="C60" s="66">
        <f>IF(B60&gt;=Option_B3_Year,SUM(B101:F101),SUM(B121:F121))+C81+$J35</f>
        <v>36889.520199095052</v>
      </c>
      <c r="D60" s="61"/>
      <c r="E60" s="61"/>
      <c r="F60" s="65"/>
      <c r="G60" s="65"/>
      <c r="H60" s="125"/>
      <c r="I60" s="23">
        <v>2028</v>
      </c>
      <c r="J60" s="66">
        <f>IF(I60&gt;=Option_B3_Year,SUM(I101:M101),SUM(I121:M121))+J81+$J35</f>
        <v>33186.063602595808</v>
      </c>
      <c r="K60" s="61"/>
      <c r="L60" s="61"/>
      <c r="M60" s="65"/>
      <c r="N60" s="65"/>
      <c r="O60" s="125"/>
      <c r="P60" s="23">
        <v>2028</v>
      </c>
      <c r="Q60" s="66">
        <f>IF(P60&gt;=Option_B3_Year,SUM(P101:T101),SUM(P121:T121))+Q81+$J35</f>
        <v>34280.979375530798</v>
      </c>
      <c r="R60" s="61"/>
      <c r="S60" s="61"/>
      <c r="T60" s="65"/>
      <c r="U60" s="65"/>
      <c r="V60" s="125"/>
      <c r="W60" s="23">
        <v>2028</v>
      </c>
      <c r="X60" s="66">
        <f>IF(W60&gt;=Option_B3_Year,SUM(W101:AA101),SUM(W121:AA121))+X81+$J35</f>
        <v>63857.042657946797</v>
      </c>
      <c r="Y60" s="61"/>
      <c r="Z60" s="61"/>
      <c r="AA60" s="65"/>
      <c r="AB60" s="65"/>
      <c r="AC60" s="125"/>
      <c r="AD60" s="23">
        <v>2028</v>
      </c>
      <c r="AE60" s="66">
        <f>IF(AD60&gt;=Option_B3_Year,SUM(AD101:AH101),SUM(AD121:AH121))+AE81+$J35</f>
        <v>57243.078410536749</v>
      </c>
      <c r="AF60" s="61"/>
      <c r="AG60" s="61"/>
      <c r="AH60" s="65"/>
      <c r="AI60" s="65"/>
      <c r="AJ60" s="122"/>
      <c r="AK60" s="82">
        <v>2028</v>
      </c>
      <c r="AL60" s="83">
        <f>IF(AK60&gt;=Option_B3_Year,SUM(AK101:AO101),SUM(AK121:AO121))+AL81+$J35</f>
        <v>40622.933647065205</v>
      </c>
      <c r="AM60" s="77"/>
      <c r="AN60" s="77"/>
      <c r="AO60" s="81"/>
      <c r="AP60" s="81"/>
      <c r="AQ60" s="122"/>
      <c r="AR60" s="82">
        <v>2028</v>
      </c>
      <c r="AS60" s="83">
        <f>IF(AR60&gt;=Option_B3_Year,SUM(AR101:AV101),SUM(AR121:AV121))+AS81+$J35</f>
        <v>37108.156256005765</v>
      </c>
      <c r="AT60" s="77"/>
      <c r="AU60" s="77"/>
      <c r="AV60" s="81"/>
      <c r="AW60" s="81"/>
      <c r="AX60" s="122"/>
      <c r="AY60" s="82">
        <v>2028</v>
      </c>
      <c r="AZ60" s="83">
        <f>IF(AY60&gt;=Option_B3_Year,SUM(AY101:BC101),SUM(AY121:BC121))+AZ81+$J35</f>
        <v>37546.685514319019</v>
      </c>
      <c r="BA60" s="77"/>
      <c r="BB60" s="77"/>
      <c r="BC60" s="81"/>
      <c r="BD60" s="81"/>
      <c r="BE60" s="122"/>
      <c r="BF60" s="82">
        <v>2028</v>
      </c>
      <c r="BG60" s="83">
        <f>IF(BF60&gt;=Option_B3_Year,SUM(BF101:BJ101),SUM(BF121:BJ121))+BG81+$J35</f>
        <v>68265.972298251698</v>
      </c>
      <c r="BH60" s="77"/>
      <c r="BI60" s="77"/>
      <c r="BJ60" s="81"/>
      <c r="BK60" s="81"/>
      <c r="BL60" s="122"/>
      <c r="BM60" s="82">
        <v>2028</v>
      </c>
      <c r="BN60" s="83">
        <f>IF(BM60&gt;=Option_B3_Year,SUM(BM101:BQ101),SUM(BM121:BQ121))+BN81+$J35</f>
        <v>60976.491858506903</v>
      </c>
      <c r="BO60" s="77"/>
      <c r="BP60" s="77"/>
      <c r="BQ60" s="81"/>
      <c r="BR60" s="81"/>
    </row>
    <row r="61" spans="1:70" x14ac:dyDescent="0.25">
      <c r="A61" s="125"/>
      <c r="B61" s="23">
        <v>2029</v>
      </c>
      <c r="C61" s="66">
        <f>IF(B61&gt;=Option_B3_Year,SUM(B102:F102),SUM(B122:F122))+C82+$J36</f>
        <v>34314.395403450617</v>
      </c>
      <c r="D61" s="61"/>
      <c r="E61" s="61"/>
      <c r="F61" s="65"/>
      <c r="G61" s="65"/>
      <c r="H61" s="125"/>
      <c r="I61" s="23">
        <v>2029</v>
      </c>
      <c r="J61" s="66">
        <f>IF(I61&gt;=Option_B3_Year,SUM(I102:M102),SUM(I122:M122))+J82+$J36</f>
        <v>36723.384925941224</v>
      </c>
      <c r="K61" s="61"/>
      <c r="L61" s="61"/>
      <c r="M61" s="65"/>
      <c r="N61" s="65"/>
      <c r="O61" s="125"/>
      <c r="P61" s="23">
        <v>2029</v>
      </c>
      <c r="Q61" s="66">
        <f>IF(P61&gt;=Option_B3_Year,SUM(P102:T102),SUM(P122:T122))+Q82+$J36</f>
        <v>33917.34415267747</v>
      </c>
      <c r="R61" s="61"/>
      <c r="S61" s="61"/>
      <c r="T61" s="65"/>
      <c r="U61" s="65"/>
      <c r="V61" s="125"/>
      <c r="W61" s="23">
        <v>2029</v>
      </c>
      <c r="X61" s="66">
        <f>IF(W61&gt;=Option_B3_Year,SUM(W102:AA102),SUM(W122:AA122))+X82+$J36</f>
        <v>55807.270852611015</v>
      </c>
      <c r="Y61" s="61"/>
      <c r="Z61" s="61"/>
      <c r="AA61" s="65"/>
      <c r="AB61" s="65"/>
      <c r="AC61" s="125"/>
      <c r="AD61" s="23">
        <v>2029</v>
      </c>
      <c r="AE61" s="66">
        <f>IF(AD61&gt;=Option_B3_Year,SUM(AD102:AH102),SUM(AD122:AH122))+AE82+$J36</f>
        <v>58819.028084437668</v>
      </c>
      <c r="AF61" s="61"/>
      <c r="AG61" s="61"/>
      <c r="AH61" s="65"/>
      <c r="AI61" s="65"/>
      <c r="AJ61" s="122"/>
      <c r="AK61" s="82">
        <v>2029</v>
      </c>
      <c r="AL61" s="83">
        <f>IF(AK61&gt;=Option_B3_Year,SUM(AK102:AO102),SUM(AK122:AO122))+AL82+$J36</f>
        <v>38172.984781601554</v>
      </c>
      <c r="AM61" s="77"/>
      <c r="AN61" s="77"/>
      <c r="AO61" s="81"/>
      <c r="AP61" s="81"/>
      <c r="AQ61" s="122"/>
      <c r="AR61" s="82">
        <v>2029</v>
      </c>
      <c r="AS61" s="83">
        <f>IF(AR61&gt;=Option_B3_Year,SUM(AR102:AV102),SUM(AR122:AV122))+AS82+$J36</f>
        <v>40646.033343524206</v>
      </c>
      <c r="AT61" s="77"/>
      <c r="AU61" s="77"/>
      <c r="AV61" s="81"/>
      <c r="AW61" s="81"/>
      <c r="AX61" s="122"/>
      <c r="AY61" s="82">
        <v>2029</v>
      </c>
      <c r="AZ61" s="83">
        <f>IF(AY61&gt;=Option_B3_Year,SUM(AY102:BC102),SUM(AY122:BC122))+AZ82+$J36</f>
        <v>37149.923920429639</v>
      </c>
      <c r="BA61" s="77"/>
      <c r="BB61" s="77"/>
      <c r="BC61" s="81"/>
      <c r="BD61" s="81"/>
      <c r="BE61" s="122"/>
      <c r="BF61" s="82">
        <v>2029</v>
      </c>
      <c r="BG61" s="83">
        <f>IF(BF61&gt;=Option_B3_Year,SUM(BF102:BJ102),SUM(BF122:BJ122))+BG82+$J36</f>
        <v>60213.507601607904</v>
      </c>
      <c r="BH61" s="77"/>
      <c r="BI61" s="77"/>
      <c r="BJ61" s="81"/>
      <c r="BK61" s="81"/>
      <c r="BL61" s="122"/>
      <c r="BM61" s="82">
        <v>2029</v>
      </c>
      <c r="BN61" s="83">
        <f>IF(BM61&gt;=Option_B3_Year,SUM(BM102:BQ102),SUM(BM122:BQ122))+BN82+$J36</f>
        <v>62677.617462588605</v>
      </c>
      <c r="BO61" s="77"/>
      <c r="BP61" s="77"/>
      <c r="BQ61" s="81"/>
      <c r="BR61" s="81"/>
    </row>
    <row r="62" spans="1:70" x14ac:dyDescent="0.25">
      <c r="A62" s="125"/>
      <c r="B62" s="23">
        <v>2030</v>
      </c>
      <c r="C62" s="66">
        <f>IF(B62&gt;=Option_B3_Year,SUM(B103:F103),SUM(B123:F123))+C83+$J37</f>
        <v>39548.539708719305</v>
      </c>
      <c r="D62" s="61"/>
      <c r="E62" s="61"/>
      <c r="F62" s="65"/>
      <c r="G62" s="65"/>
      <c r="H62" s="125"/>
      <c r="I62" s="23">
        <v>2030</v>
      </c>
      <c r="J62" s="66">
        <f>IF(I62&gt;=Option_B3_Year,SUM(I103:M103),SUM(I123:M123))+J83+$J37</f>
        <v>41613.854781486487</v>
      </c>
      <c r="K62" s="61"/>
      <c r="L62" s="61"/>
      <c r="M62" s="65"/>
      <c r="N62" s="65"/>
      <c r="O62" s="125"/>
      <c r="P62" s="23">
        <v>2030</v>
      </c>
      <c r="Q62" s="66">
        <f>IF(P62&gt;=Option_B3_Year,SUM(P103:T103),SUM(P123:T123))+Q83+$J37</f>
        <v>34394.921323491857</v>
      </c>
      <c r="R62" s="61"/>
      <c r="S62" s="61"/>
      <c r="T62" s="65"/>
      <c r="U62" s="65"/>
      <c r="V62" s="125"/>
      <c r="W62" s="23">
        <v>2030</v>
      </c>
      <c r="X62" s="66">
        <f>IF(W62&gt;=Option_B3_Year,SUM(W103:AA103),SUM(W123:AA123))+X83+$J37</f>
        <v>54102.851588058955</v>
      </c>
      <c r="Y62" s="61"/>
      <c r="Z62" s="61"/>
      <c r="AA62" s="65"/>
      <c r="AB62" s="65"/>
      <c r="AC62" s="125"/>
      <c r="AD62" s="23">
        <v>2030</v>
      </c>
      <c r="AE62" s="66">
        <f>IF(AD62&gt;=Option_B3_Year,SUM(AD103:AH103),SUM(AD123:AH123))+AE83+$J37</f>
        <v>59448.530010449642</v>
      </c>
      <c r="AF62" s="61"/>
      <c r="AG62" s="61"/>
      <c r="AH62" s="65"/>
      <c r="AI62" s="65"/>
      <c r="AJ62" s="122"/>
      <c r="AK62" s="82">
        <v>2030</v>
      </c>
      <c r="AL62" s="83">
        <f>IF(AK62&gt;=Option_B3_Year,SUM(AK103:AO103),SUM(AK123:AO123))+AL83+$J37</f>
        <v>43431.438621931127</v>
      </c>
      <c r="AM62" s="77"/>
      <c r="AN62" s="77"/>
      <c r="AO62" s="81"/>
      <c r="AP62" s="81"/>
      <c r="AQ62" s="122"/>
      <c r="AR62" s="82">
        <v>2030</v>
      </c>
      <c r="AS62" s="83">
        <f>IF(AR62&gt;=Option_B3_Year,SUM(AR103:AV103),SUM(AR123:AV123))+AS83+$J37</f>
        <v>45567.735085200053</v>
      </c>
      <c r="AT62" s="77"/>
      <c r="AU62" s="77"/>
      <c r="AV62" s="81"/>
      <c r="AW62" s="81"/>
      <c r="AX62" s="122"/>
      <c r="AY62" s="82">
        <v>2030</v>
      </c>
      <c r="AZ62" s="83">
        <f>IF(AY62&gt;=Option_B3_Year,SUM(AY103:BC103),SUM(AY123:BC123))+AZ83+$J37</f>
        <v>37586.037311033055</v>
      </c>
      <c r="BA62" s="77"/>
      <c r="BB62" s="77"/>
      <c r="BC62" s="81"/>
      <c r="BD62" s="81"/>
      <c r="BE62" s="122"/>
      <c r="BF62" s="82">
        <v>2030</v>
      </c>
      <c r="BG62" s="83">
        <f>IF(BF62&gt;=Option_B3_Year,SUM(BF103:BJ103),SUM(BF123:BJ123))+BG83+$J37</f>
        <v>58506.292131684444</v>
      </c>
      <c r="BH62" s="77"/>
      <c r="BI62" s="77"/>
      <c r="BJ62" s="81"/>
      <c r="BK62" s="81"/>
      <c r="BL62" s="122"/>
      <c r="BM62" s="82">
        <v>2030</v>
      </c>
      <c r="BN62" s="83">
        <f>IF(BM62&gt;=Option_B3_Year,SUM(BM103:BQ103),SUM(BM123:BQ123))+BN83+$J37</f>
        <v>63331.428923661464</v>
      </c>
      <c r="BO62" s="77"/>
      <c r="BP62" s="77"/>
      <c r="BQ62" s="81"/>
      <c r="BR62" s="81"/>
    </row>
    <row r="63" spans="1:70" x14ac:dyDescent="0.25">
      <c r="A63" s="125"/>
      <c r="B63" s="23">
        <v>2031</v>
      </c>
      <c r="C63" s="66">
        <f>IF(B63&gt;=Option_B3_Year,SUM(B104:F104),SUM(B124:F124))+C84+$J38</f>
        <v>42621.588863114615</v>
      </c>
      <c r="D63" s="61"/>
      <c r="E63" s="61"/>
      <c r="F63" s="65"/>
      <c r="G63" s="65"/>
      <c r="H63" s="125"/>
      <c r="I63" s="23">
        <v>2031</v>
      </c>
      <c r="J63" s="66">
        <f>IF(I63&gt;=Option_B3_Year,SUM(I104:M104),SUM(I124:M124))+J84+$J38</f>
        <v>43748.538650849689</v>
      </c>
      <c r="K63" s="61"/>
      <c r="L63" s="61"/>
      <c r="M63" s="65"/>
      <c r="N63" s="65"/>
      <c r="O63" s="125"/>
      <c r="P63" s="23">
        <v>2031</v>
      </c>
      <c r="Q63" s="66">
        <f>IF(P63&gt;=Option_B3_Year,SUM(P104:T104),SUM(P124:T124))+Q84+$J38</f>
        <v>32563.922424429999</v>
      </c>
      <c r="R63" s="61"/>
      <c r="S63" s="61"/>
      <c r="T63" s="65"/>
      <c r="U63" s="65"/>
      <c r="V63" s="125"/>
      <c r="W63" s="23">
        <v>2031</v>
      </c>
      <c r="X63" s="66">
        <f>IF(W63&gt;=Option_B3_Year,SUM(W104:AA104),SUM(W124:AA124))+X84+$J38</f>
        <v>56512.649917397546</v>
      </c>
      <c r="Y63" s="61"/>
      <c r="Z63" s="61"/>
      <c r="AA63" s="65"/>
      <c r="AB63" s="65"/>
      <c r="AC63" s="125"/>
      <c r="AD63" s="23">
        <v>2031</v>
      </c>
      <c r="AE63" s="66">
        <f>IF(AD63&gt;=Option_B3_Year,SUM(AD104:AH104),SUM(AD124:AH124))+AE84+$J38</f>
        <v>62464.539112733524</v>
      </c>
      <c r="AF63" s="61"/>
      <c r="AG63" s="61"/>
      <c r="AH63" s="65"/>
      <c r="AI63" s="65"/>
      <c r="AJ63" s="122"/>
      <c r="AK63" s="82">
        <v>2031</v>
      </c>
      <c r="AL63" s="83">
        <f>IF(AK63&gt;=Option_B3_Year,SUM(AK104:AO104),SUM(AK124:AO124))+AL84+$J38</f>
        <v>46504.487776326438</v>
      </c>
      <c r="AM63" s="77"/>
      <c r="AN63" s="77"/>
      <c r="AO63" s="81"/>
      <c r="AP63" s="81"/>
      <c r="AQ63" s="122"/>
      <c r="AR63" s="82">
        <v>2031</v>
      </c>
      <c r="AS63" s="83">
        <f>IF(AR63&gt;=Option_B3_Year,SUM(AR104:AV104),SUM(AR124:AV124))+AS84+$J38</f>
        <v>47702.418954563254</v>
      </c>
      <c r="AT63" s="77"/>
      <c r="AU63" s="77"/>
      <c r="AV63" s="81"/>
      <c r="AW63" s="81"/>
      <c r="AX63" s="122"/>
      <c r="AY63" s="82">
        <v>2031</v>
      </c>
      <c r="AZ63" s="83">
        <f>IF(AY63&gt;=Option_B3_Year,SUM(AY104:BC104),SUM(AY124:BC124))+AZ84+$J38</f>
        <v>35755.038411971196</v>
      </c>
      <c r="BA63" s="77"/>
      <c r="BB63" s="77"/>
      <c r="BC63" s="81"/>
      <c r="BD63" s="81"/>
      <c r="BE63" s="122"/>
      <c r="BF63" s="82">
        <v>2031</v>
      </c>
      <c r="BG63" s="83">
        <f>IF(BF63&gt;=Option_B3_Year,SUM(BF104:BJ104),SUM(BF124:BJ124))+BG84+$J38</f>
        <v>61026.822695420837</v>
      </c>
      <c r="BH63" s="77"/>
      <c r="BI63" s="77"/>
      <c r="BJ63" s="81"/>
      <c r="BK63" s="81"/>
      <c r="BL63" s="122"/>
      <c r="BM63" s="82">
        <v>2031</v>
      </c>
      <c r="BN63" s="83">
        <f>IF(BM63&gt;=Option_B3_Year,SUM(BM104:BQ104),SUM(BM124:BQ124))+BN84+$J38</f>
        <v>66347.438025945346</v>
      </c>
      <c r="BO63" s="77"/>
      <c r="BP63" s="77"/>
      <c r="BQ63" s="81"/>
      <c r="BR63" s="81"/>
    </row>
    <row r="64" spans="1:70" x14ac:dyDescent="0.25">
      <c r="A64" s="125"/>
      <c r="B64" s="23">
        <v>2032</v>
      </c>
      <c r="C64" s="66">
        <f>IF(B64&gt;=Option_B3_Year,SUM(B105:F105),SUM(B125:F125))+C85+$J39</f>
        <v>41570.619159288755</v>
      </c>
      <c r="D64" s="61"/>
      <c r="E64" s="61"/>
      <c r="F64" s="65"/>
      <c r="G64" s="65"/>
      <c r="H64" s="125"/>
      <c r="I64" s="23">
        <v>2032</v>
      </c>
      <c r="J64" s="66">
        <f>IF(I64&gt;=Option_B3_Year,SUM(I105:M105),SUM(I125:M125))+J85+$J39</f>
        <v>43001.771992691734</v>
      </c>
      <c r="K64" s="61"/>
      <c r="L64" s="61"/>
      <c r="M64" s="65"/>
      <c r="N64" s="65"/>
      <c r="O64" s="125"/>
      <c r="P64" s="23">
        <v>2032</v>
      </c>
      <c r="Q64" s="66">
        <f>IF(P64&gt;=Option_B3_Year,SUM(P105:T105),SUM(P125:T125))+Q85+$J39</f>
        <v>31167.425741712439</v>
      </c>
      <c r="R64" s="61"/>
      <c r="S64" s="61"/>
      <c r="T64" s="65"/>
      <c r="U64" s="65"/>
      <c r="V64" s="125"/>
      <c r="W64" s="23">
        <v>2032</v>
      </c>
      <c r="X64" s="66">
        <f>IF(W64&gt;=Option_B3_Year,SUM(W105:AA105),SUM(W125:AA125))+X85+$J39</f>
        <v>52599.169393371689</v>
      </c>
      <c r="Y64" s="61"/>
      <c r="Z64" s="61"/>
      <c r="AA64" s="65"/>
      <c r="AB64" s="65"/>
      <c r="AC64" s="125"/>
      <c r="AD64" s="23">
        <v>2032</v>
      </c>
      <c r="AE64" s="66">
        <f>IF(AD64&gt;=Option_B3_Year,SUM(AD105:AH105),SUM(AD125:AH125))+AE85+$J39</f>
        <v>63153.998139327872</v>
      </c>
      <c r="AF64" s="61"/>
      <c r="AG64" s="61"/>
      <c r="AH64" s="65"/>
      <c r="AI64" s="65"/>
      <c r="AJ64" s="122"/>
      <c r="AK64" s="82">
        <v>2032</v>
      </c>
      <c r="AL64" s="83">
        <f>IF(AK64&gt;=Option_B3_Year,SUM(AK105:AO105),SUM(AK125:AO125))+AL85+$J39</f>
        <v>45453.518072500578</v>
      </c>
      <c r="AM64" s="77"/>
      <c r="AN64" s="77"/>
      <c r="AO64" s="81"/>
      <c r="AP64" s="81"/>
      <c r="AQ64" s="122"/>
      <c r="AR64" s="82">
        <v>2032</v>
      </c>
      <c r="AS64" s="83">
        <f>IF(AR64&gt;=Option_B3_Year,SUM(AR105:AV105),SUM(AR125:AV125))+AS85+$J39</f>
        <v>46956.119671069595</v>
      </c>
      <c r="AT64" s="77"/>
      <c r="AU64" s="77"/>
      <c r="AV64" s="81"/>
      <c r="AW64" s="81"/>
      <c r="AX64" s="122"/>
      <c r="AY64" s="82">
        <v>2032</v>
      </c>
      <c r="AZ64" s="83">
        <f>IF(AY64&gt;=Option_B3_Year,SUM(AY105:BC105),SUM(AY125:BC125))+AZ85+$J39</f>
        <v>34357.800710356583</v>
      </c>
      <c r="BA64" s="77"/>
      <c r="BB64" s="77"/>
      <c r="BC64" s="81"/>
      <c r="BD64" s="81"/>
      <c r="BE64" s="122"/>
      <c r="BF64" s="82">
        <v>2032</v>
      </c>
      <c r="BG64" s="83">
        <f>IF(BF64&gt;=Option_B3_Year,SUM(BF105:BJ105),SUM(BF125:BJ125))+BG85+$J39</f>
        <v>57167.05673210042</v>
      </c>
      <c r="BH64" s="77"/>
      <c r="BI64" s="77"/>
      <c r="BJ64" s="81"/>
      <c r="BK64" s="81"/>
      <c r="BL64" s="122"/>
      <c r="BM64" s="82">
        <v>2032</v>
      </c>
      <c r="BN64" s="83">
        <f>IF(BM64&gt;=Option_B3_Year,SUM(BM105:BQ105),SUM(BM125:BQ125))+BN85+$J39</f>
        <v>67036.897052539687</v>
      </c>
      <c r="BO64" s="77"/>
      <c r="BP64" s="77"/>
      <c r="BQ64" s="81"/>
      <c r="BR64" s="81"/>
    </row>
    <row r="65" spans="1:70" x14ac:dyDescent="0.25">
      <c r="A65" s="125"/>
      <c r="B65" s="23">
        <v>2033</v>
      </c>
      <c r="C65" s="66">
        <f>IF(B65&gt;=Option_B3_Year,SUM(B106:F106),SUM(B126:F126))+C86+$J40</f>
        <v>30470.466549670437</v>
      </c>
      <c r="D65" s="61"/>
      <c r="E65" s="61"/>
      <c r="F65" s="65"/>
      <c r="G65" s="65"/>
      <c r="H65" s="125"/>
      <c r="I65" s="23">
        <v>2033</v>
      </c>
      <c r="J65" s="66">
        <f>IF(I65&gt;=Option_B3_Year,SUM(I106:M106),SUM(I126:M126))+J86+$J40</f>
        <v>39402.701124776184</v>
      </c>
      <c r="K65" s="61"/>
      <c r="L65" s="61"/>
      <c r="M65" s="65"/>
      <c r="N65" s="65"/>
      <c r="O65" s="125"/>
      <c r="P65" s="23">
        <v>2033</v>
      </c>
      <c r="Q65" s="66">
        <f>IF(P65&gt;=Option_B3_Year,SUM(P106:T106),SUM(P126:T126))+Q86+$J40</f>
        <v>27295.220469225489</v>
      </c>
      <c r="R65" s="61"/>
      <c r="S65" s="61"/>
      <c r="T65" s="65"/>
      <c r="U65" s="65"/>
      <c r="V65" s="125"/>
      <c r="W65" s="23">
        <v>2033</v>
      </c>
      <c r="X65" s="66">
        <f>IF(W65&gt;=Option_B3_Year,SUM(W106:AA106),SUM(W126:AA126))+X86+$J40</f>
        <v>83385.404671162425</v>
      </c>
      <c r="Y65" s="61"/>
      <c r="Z65" s="61"/>
      <c r="AA65" s="65"/>
      <c r="AB65" s="65"/>
      <c r="AC65" s="125"/>
      <c r="AD65" s="23">
        <v>2033</v>
      </c>
      <c r="AE65" s="66">
        <f>IF(AD65&gt;=Option_B3_Year,SUM(AD106:AH106),SUM(AD126:AH126))+AE86+$J40</f>
        <v>94619.071936494962</v>
      </c>
      <c r="AF65" s="61"/>
      <c r="AG65" s="61"/>
      <c r="AH65" s="65"/>
      <c r="AI65" s="65"/>
      <c r="AJ65" s="122"/>
      <c r="AK65" s="82">
        <v>2033</v>
      </c>
      <c r="AL65" s="83">
        <f>IF(AK65&gt;=Option_B3_Year,SUM(AK106:AO106),SUM(AK126:AO126))+AL86+$J40</f>
        <v>34384.029432994583</v>
      </c>
      <c r="AM65" s="77"/>
      <c r="AN65" s="77"/>
      <c r="AO65" s="81"/>
      <c r="AP65" s="81"/>
      <c r="AQ65" s="122"/>
      <c r="AR65" s="82">
        <v>2033</v>
      </c>
      <c r="AS65" s="83">
        <f>IF(AR65&gt;=Option_B3_Year,SUM(AR106:AV106),SUM(AR126:AV126))+AS86+$J40</f>
        <v>43366.780906108674</v>
      </c>
      <c r="AT65" s="77"/>
      <c r="AU65" s="77"/>
      <c r="AV65" s="81"/>
      <c r="AW65" s="81"/>
      <c r="AX65" s="122"/>
      <c r="AY65" s="82">
        <v>2033</v>
      </c>
      <c r="AZ65" s="83">
        <f>IF(AY65&gt;=Option_B3_Year,SUM(AY106:BC106),SUM(AY126:BC126))+AZ86+$J40</f>
        <v>30391.05942625197</v>
      </c>
      <c r="BA65" s="77"/>
      <c r="BB65" s="77"/>
      <c r="BC65" s="81"/>
      <c r="BD65" s="81"/>
      <c r="BE65" s="122"/>
      <c r="BF65" s="82">
        <v>2033</v>
      </c>
      <c r="BG65" s="83">
        <f>IF(BF65&gt;=Option_B3_Year,SUM(BF106:BJ106),SUM(BF126:BJ126))+BG86+$J40</f>
        <v>87975.989427566004</v>
      </c>
      <c r="BH65" s="77"/>
      <c r="BI65" s="77"/>
      <c r="BJ65" s="81"/>
      <c r="BK65" s="81"/>
      <c r="BL65" s="122"/>
      <c r="BM65" s="82">
        <v>2033</v>
      </c>
      <c r="BN65" s="83">
        <f>IF(BM65&gt;=Option_B3_Year,SUM(BM106:BQ106),SUM(BM126:BQ126))+BN86+$J40</f>
        <v>98532.634819819097</v>
      </c>
      <c r="BO65" s="77"/>
      <c r="BP65" s="77"/>
      <c r="BQ65" s="81"/>
      <c r="BR65" s="81"/>
    </row>
    <row r="66" spans="1:70" x14ac:dyDescent="0.25">
      <c r="A66" s="125"/>
      <c r="B66" s="23">
        <v>2034</v>
      </c>
      <c r="C66" s="66">
        <f>IF(B66&gt;=Option_B3_Year,SUM(B107:F107),SUM(B127:F127))+C87+$J41</f>
        <v>29851.000916343783</v>
      </c>
      <c r="D66" s="61"/>
      <c r="E66" s="61"/>
      <c r="F66" s="65"/>
      <c r="G66" s="65"/>
      <c r="H66" s="125"/>
      <c r="I66" s="23">
        <v>2034</v>
      </c>
      <c r="J66" s="66">
        <f>IF(I66&gt;=Option_B3_Year,SUM(I107:M107),SUM(I127:M127))+J87+$J41</f>
        <v>34846.415103389358</v>
      </c>
      <c r="K66" s="61"/>
      <c r="L66" s="61"/>
      <c r="M66" s="65"/>
      <c r="N66" s="65"/>
      <c r="O66" s="125"/>
      <c r="P66" s="23">
        <v>2034</v>
      </c>
      <c r="Q66" s="66">
        <f>IF(P66&gt;=Option_B3_Year,SUM(P107:T107),SUM(P127:T127))+Q87+$J41</f>
        <v>25995.467126246411</v>
      </c>
      <c r="R66" s="61"/>
      <c r="S66" s="61"/>
      <c r="T66" s="65"/>
      <c r="U66" s="65"/>
      <c r="V66" s="125"/>
      <c r="W66" s="23">
        <v>2034</v>
      </c>
      <c r="X66" s="66">
        <f>IF(W66&gt;=Option_B3_Year,SUM(W107:AA107),SUM(W127:AA127))+X87+$J41</f>
        <v>71849.016320345807</v>
      </c>
      <c r="Y66" s="61"/>
      <c r="Z66" s="61"/>
      <c r="AA66" s="65"/>
      <c r="AB66" s="65"/>
      <c r="AC66" s="125"/>
      <c r="AD66" s="23">
        <v>2034</v>
      </c>
      <c r="AE66" s="66">
        <f>IF(AD66&gt;=Option_B3_Year,SUM(AD107:AH107),SUM(AD127:AH127))+AE87+$J41</f>
        <v>82480.159292167053</v>
      </c>
      <c r="AF66" s="61"/>
      <c r="AG66" s="61"/>
      <c r="AH66" s="65"/>
      <c r="AI66" s="65"/>
      <c r="AJ66" s="122"/>
      <c r="AK66" s="82">
        <v>2034</v>
      </c>
      <c r="AL66" s="83">
        <f>IF(AK66&gt;=Option_B3_Year,SUM(AK107:AO107),SUM(AK127:AO127))+AL87+$J41</f>
        <v>33764.563799667929</v>
      </c>
      <c r="AM66" s="77"/>
      <c r="AN66" s="77"/>
      <c r="AO66" s="81"/>
      <c r="AP66" s="81"/>
      <c r="AQ66" s="122"/>
      <c r="AR66" s="82">
        <v>2034</v>
      </c>
      <c r="AS66" s="83">
        <f>IF(AR66&gt;=Option_B3_Year,SUM(AR107:AV107),SUM(AR127:AV127))+AS87+$J41</f>
        <v>38810.494884721847</v>
      </c>
      <c r="AT66" s="77"/>
      <c r="AU66" s="77"/>
      <c r="AV66" s="81"/>
      <c r="AW66" s="81"/>
      <c r="AX66" s="122"/>
      <c r="AY66" s="82">
        <v>2034</v>
      </c>
      <c r="AZ66" s="83">
        <f>IF(AY66&gt;=Option_B3_Year,SUM(AY107:BC107),SUM(AY127:BC127))+AZ87+$J41</f>
        <v>29091.306083272895</v>
      </c>
      <c r="BA66" s="77"/>
      <c r="BB66" s="77"/>
      <c r="BC66" s="81"/>
      <c r="BD66" s="81"/>
      <c r="BE66" s="122"/>
      <c r="BF66" s="82">
        <v>2034</v>
      </c>
      <c r="BG66" s="83">
        <f>IF(BF66&gt;=Option_B3_Year,SUM(BF107:BJ107),SUM(BF127:BJ127))+BG87+$J41</f>
        <v>76439.601076749386</v>
      </c>
      <c r="BH66" s="77"/>
      <c r="BI66" s="77"/>
      <c r="BJ66" s="81"/>
      <c r="BK66" s="81"/>
      <c r="BL66" s="122"/>
      <c r="BM66" s="82">
        <v>2034</v>
      </c>
      <c r="BN66" s="83">
        <f>IF(BM66&gt;=Option_B3_Year,SUM(BM107:BQ107),SUM(BM127:BQ127))+BN87+$J41</f>
        <v>86393.722175491203</v>
      </c>
      <c r="BO66" s="77"/>
      <c r="BP66" s="77"/>
      <c r="BQ66" s="81"/>
      <c r="BR66" s="81"/>
    </row>
    <row r="67" spans="1:70" x14ac:dyDescent="0.25">
      <c r="A67" s="126"/>
      <c r="B67" s="23" t="s">
        <v>33</v>
      </c>
      <c r="C67" s="66">
        <f>C88+SUM(B108:F108)</f>
        <v>257829.94961074289</v>
      </c>
      <c r="D67" s="61"/>
      <c r="E67" s="61"/>
      <c r="F67" s="65"/>
      <c r="G67" s="65"/>
      <c r="H67" s="126"/>
      <c r="I67" s="23" t="s">
        <v>33</v>
      </c>
      <c r="J67" s="66">
        <f>J88+SUM(I108:M108)</f>
        <v>322246.90209313179</v>
      </c>
      <c r="K67" s="61"/>
      <c r="L67" s="61"/>
      <c r="M67" s="65"/>
      <c r="N67" s="65"/>
      <c r="O67" s="126"/>
      <c r="P67" s="23" t="s">
        <v>33</v>
      </c>
      <c r="Q67" s="66">
        <f>Q88+SUM(P108:T108)</f>
        <v>185961.79218814377</v>
      </c>
      <c r="R67" s="61"/>
      <c r="S67" s="61"/>
      <c r="T67" s="65"/>
      <c r="U67" s="65"/>
      <c r="V67" s="126"/>
      <c r="W67" s="23" t="s">
        <v>33</v>
      </c>
      <c r="X67" s="66">
        <f>X88+SUM(W108:AA108)</f>
        <v>987867.26987941866</v>
      </c>
      <c r="Y67" s="61"/>
      <c r="Z67" s="61"/>
      <c r="AA67" s="65"/>
      <c r="AB67" s="65"/>
      <c r="AC67" s="126"/>
      <c r="AD67" s="23" t="s">
        <v>33</v>
      </c>
      <c r="AE67" s="66">
        <f>AE88+SUM(AD108:AH108)</f>
        <v>1049703.8906318813</v>
      </c>
      <c r="AF67" s="61"/>
      <c r="AG67" s="61"/>
      <c r="AH67" s="65"/>
      <c r="AI67" s="65"/>
      <c r="AJ67" s="123"/>
      <c r="AK67" s="82" t="s">
        <v>33</v>
      </c>
      <c r="AL67" s="83">
        <f>AL88+SUM(AK108:AO108)</f>
        <v>268928.79348363529</v>
      </c>
      <c r="AM67" s="77"/>
      <c r="AN67" s="77"/>
      <c r="AO67" s="81"/>
      <c r="AP67" s="81"/>
      <c r="AQ67" s="123"/>
      <c r="AR67" s="82" t="s">
        <v>33</v>
      </c>
      <c r="AS67" s="83">
        <f>AS88+SUM(AR108:AV108)</f>
        <v>333472.77570753649</v>
      </c>
      <c r="AT67" s="77"/>
      <c r="AU67" s="77"/>
      <c r="AV67" s="81"/>
      <c r="AW67" s="81"/>
      <c r="AX67" s="123"/>
      <c r="AY67" s="82" t="s">
        <v>33</v>
      </c>
      <c r="AZ67" s="83">
        <f>AZ88+SUM(AY108:BC108)</f>
        <v>195332.06788811114</v>
      </c>
      <c r="BA67" s="77"/>
      <c r="BB67" s="77"/>
      <c r="BC67" s="81"/>
      <c r="BD67" s="81"/>
      <c r="BE67" s="123"/>
      <c r="BF67" s="82" t="s">
        <v>33</v>
      </c>
      <c r="BG67" s="83">
        <f>BG88+SUM(BF108:BJ108)</f>
        <v>1000433.54480033</v>
      </c>
      <c r="BH67" s="77"/>
      <c r="BI67" s="77"/>
      <c r="BJ67" s="81"/>
      <c r="BK67" s="81"/>
      <c r="BL67" s="123"/>
      <c r="BM67" s="82" t="s">
        <v>33</v>
      </c>
      <c r="BN67" s="83">
        <f>BN88+SUM(BM108:BQ108)</f>
        <v>1060802.7345047737</v>
      </c>
      <c r="BO67" s="77"/>
      <c r="BP67" s="77"/>
      <c r="BQ67" s="81"/>
      <c r="BR67" s="81"/>
    </row>
    <row r="68" spans="1:70" x14ac:dyDescent="0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</row>
    <row r="69" spans="1:70" x14ac:dyDescent="0.25">
      <c r="A69" s="70"/>
      <c r="B69" s="61"/>
      <c r="C69" s="62"/>
      <c r="D69" s="62"/>
      <c r="E69" s="62"/>
      <c r="F69" s="65"/>
      <c r="G69" s="65"/>
      <c r="H69" s="70"/>
      <c r="I69" s="61"/>
      <c r="J69" s="62"/>
      <c r="K69" s="62"/>
      <c r="L69" s="62"/>
      <c r="M69" s="65"/>
      <c r="N69" s="65"/>
      <c r="O69" s="70"/>
      <c r="P69" s="61"/>
      <c r="Q69" s="62"/>
      <c r="R69" s="62"/>
      <c r="S69" s="62"/>
      <c r="T69" s="65"/>
      <c r="U69" s="65"/>
      <c r="V69" s="70"/>
      <c r="W69" s="61"/>
      <c r="X69" s="62"/>
      <c r="Y69" s="62"/>
      <c r="Z69" s="62"/>
      <c r="AA69" s="65"/>
      <c r="AB69" s="65"/>
      <c r="AC69" s="70"/>
      <c r="AD69" s="61"/>
      <c r="AE69" s="62"/>
      <c r="AF69" s="62"/>
      <c r="AG69" s="62"/>
      <c r="AH69" s="65"/>
      <c r="AI69" s="65"/>
      <c r="AJ69" s="87"/>
      <c r="AK69" s="77"/>
      <c r="AL69" s="78"/>
      <c r="AM69" s="78"/>
      <c r="AN69" s="78"/>
      <c r="AO69" s="81"/>
      <c r="AP69" s="81"/>
      <c r="AQ69" s="87"/>
      <c r="AR69" s="77"/>
      <c r="AS69" s="78"/>
      <c r="AT69" s="78"/>
      <c r="AU69" s="78"/>
      <c r="AV69" s="81"/>
      <c r="AW69" s="81"/>
      <c r="AX69" s="87"/>
      <c r="AY69" s="77"/>
      <c r="AZ69" s="78"/>
      <c r="BA69" s="78"/>
      <c r="BB69" s="78"/>
      <c r="BC69" s="81"/>
      <c r="BD69" s="81"/>
      <c r="BE69" s="87"/>
      <c r="BF69" s="77"/>
      <c r="BG69" s="78"/>
      <c r="BH69" s="78"/>
      <c r="BI69" s="78"/>
      <c r="BJ69" s="81"/>
      <c r="BK69" s="81"/>
      <c r="BL69" s="87"/>
      <c r="BM69" s="77"/>
      <c r="BN69" s="78"/>
      <c r="BO69" s="78"/>
      <c r="BP69" s="78"/>
      <c r="BQ69" s="81"/>
      <c r="BR69" s="81"/>
    </row>
    <row r="70" spans="1:70" x14ac:dyDescent="0.25">
      <c r="A70" s="71" t="s">
        <v>43</v>
      </c>
      <c r="B70" s="61"/>
      <c r="C70" s="62"/>
      <c r="D70" s="62"/>
      <c r="E70" s="62"/>
      <c r="F70" s="65"/>
      <c r="G70" s="65"/>
      <c r="H70" s="71" t="s">
        <v>43</v>
      </c>
      <c r="I70" s="61"/>
      <c r="J70" s="62"/>
      <c r="K70" s="62"/>
      <c r="L70" s="62"/>
      <c r="M70" s="65"/>
      <c r="N70" s="65"/>
      <c r="O70" s="71" t="s">
        <v>43</v>
      </c>
      <c r="P70" s="61"/>
      <c r="Q70" s="62"/>
      <c r="R70" s="62"/>
      <c r="S70" s="62"/>
      <c r="T70" s="65"/>
      <c r="U70" s="65"/>
      <c r="V70" s="71" t="s">
        <v>43</v>
      </c>
      <c r="W70" s="61"/>
      <c r="X70" s="62"/>
      <c r="Y70" s="62"/>
      <c r="Z70" s="62"/>
      <c r="AA70" s="65"/>
      <c r="AB70" s="65"/>
      <c r="AC70" s="71" t="s">
        <v>43</v>
      </c>
      <c r="AD70" s="61"/>
      <c r="AE70" s="62"/>
      <c r="AF70" s="62"/>
      <c r="AG70" s="62"/>
      <c r="AH70" s="65"/>
      <c r="AI70" s="65"/>
      <c r="AJ70" s="88" t="s">
        <v>43</v>
      </c>
      <c r="AK70" s="77"/>
      <c r="AL70" s="78"/>
      <c r="AM70" s="78"/>
      <c r="AN70" s="78"/>
      <c r="AO70" s="81"/>
      <c r="AP70" s="81"/>
      <c r="AQ70" s="88" t="s">
        <v>43</v>
      </c>
      <c r="AR70" s="77"/>
      <c r="AS70" s="78"/>
      <c r="AT70" s="78"/>
      <c r="AU70" s="78"/>
      <c r="AV70" s="81"/>
      <c r="AW70" s="81"/>
      <c r="AX70" s="88" t="s">
        <v>43</v>
      </c>
      <c r="AY70" s="77"/>
      <c r="AZ70" s="78"/>
      <c r="BA70" s="78"/>
      <c r="BB70" s="78"/>
      <c r="BC70" s="81"/>
      <c r="BD70" s="81"/>
      <c r="BE70" s="88" t="s">
        <v>43</v>
      </c>
      <c r="BF70" s="77"/>
      <c r="BG70" s="78"/>
      <c r="BH70" s="78"/>
      <c r="BI70" s="78"/>
      <c r="BJ70" s="81"/>
      <c r="BK70" s="81"/>
      <c r="BL70" s="88" t="s">
        <v>43</v>
      </c>
      <c r="BM70" s="77"/>
      <c r="BN70" s="78"/>
      <c r="BO70" s="78"/>
      <c r="BP70" s="78"/>
      <c r="BQ70" s="81"/>
      <c r="BR70" s="81"/>
    </row>
    <row r="71" spans="1:70" x14ac:dyDescent="0.25">
      <c r="A71" s="63" t="str">
        <f>A50</f>
        <v>Neutral 4 Deg</v>
      </c>
      <c r="B71" s="63"/>
      <c r="C71" s="72">
        <f>NPV($B$2,C73:C88)</f>
        <v>279057.89067465893</v>
      </c>
      <c r="D71" s="65"/>
      <c r="E71" s="65"/>
      <c r="F71" s="65"/>
      <c r="G71" s="65"/>
      <c r="H71" s="63" t="str">
        <f>H50</f>
        <v>NeutralWS 4 Deg</v>
      </c>
      <c r="I71" s="63"/>
      <c r="J71" s="72">
        <f>NPV($B$2,J73:J88)</f>
        <v>263405.67981526587</v>
      </c>
      <c r="K71" s="65"/>
      <c r="L71" s="65"/>
      <c r="M71" s="65"/>
      <c r="N71" s="65"/>
      <c r="O71" s="63" t="str">
        <f>O50</f>
        <v>Slow Change 4 Deg</v>
      </c>
      <c r="P71" s="63"/>
      <c r="Q71" s="72">
        <f>NPV($B$2,Q73:Q88)</f>
        <v>255362.81987395402</v>
      </c>
      <c r="R71" s="65"/>
      <c r="S71" s="65"/>
      <c r="T71" s="65"/>
      <c r="U71" s="65"/>
      <c r="V71" s="63" t="str">
        <f>V50</f>
        <v>Fast Change 4 Deg</v>
      </c>
      <c r="W71" s="63"/>
      <c r="X71" s="72">
        <f>NPV($B$2,X73:X88)</f>
        <v>291055.47441774834</v>
      </c>
      <c r="Y71" s="65"/>
      <c r="Z71" s="65"/>
      <c r="AA71" s="65"/>
      <c r="AB71" s="65"/>
      <c r="AC71" s="63" t="str">
        <f>AC50</f>
        <v>NoIC 4 Deg</v>
      </c>
      <c r="AD71" s="63"/>
      <c r="AE71" s="72">
        <f>C71</f>
        <v>279057.89067465893</v>
      </c>
      <c r="AF71" s="65"/>
      <c r="AG71" s="65"/>
      <c r="AH71" s="65"/>
      <c r="AI71" s="65"/>
      <c r="AJ71" s="79" t="str">
        <f>AJ50</f>
        <v>Neutral 2 Deg</v>
      </c>
      <c r="AK71" s="79"/>
      <c r="AL71" s="89">
        <f>NPV($B$2,AL73:AL88)</f>
        <v>313943.44573292212</v>
      </c>
      <c r="AM71" s="81"/>
      <c r="AN71" s="81"/>
      <c r="AO71" s="81"/>
      <c r="AP71" s="81"/>
      <c r="AQ71" s="79" t="str">
        <f>AQ50</f>
        <v>NeutralWS 2 Deg</v>
      </c>
      <c r="AR71" s="79"/>
      <c r="AS71" s="89">
        <f>NPV($B$2,AS73:AS88)</f>
        <v>299082.41120672779</v>
      </c>
      <c r="AT71" s="81"/>
      <c r="AU71" s="81"/>
      <c r="AV71" s="81"/>
      <c r="AW71" s="81"/>
      <c r="AX71" s="79" t="str">
        <f>AX50</f>
        <v>Slow Change 2 Deg</v>
      </c>
      <c r="AY71" s="79"/>
      <c r="AZ71" s="89">
        <f>NPV($B$2,AZ73:AZ88)</f>
        <v>286832.17855980643</v>
      </c>
      <c r="BA71" s="81"/>
      <c r="BB71" s="81"/>
      <c r="BC71" s="81"/>
      <c r="BD71" s="81"/>
      <c r="BE71" s="79" t="str">
        <f>BE50</f>
        <v>Fast Change 2 Deg</v>
      </c>
      <c r="BF71" s="79"/>
      <c r="BG71" s="89">
        <f>NPV($B$2,BG73:BG88)</f>
        <v>329893.92218264617</v>
      </c>
      <c r="BH71" s="81"/>
      <c r="BI71" s="81"/>
      <c r="BJ71" s="81"/>
      <c r="BK71" s="81"/>
      <c r="BL71" s="79" t="str">
        <f>BL50</f>
        <v>NoIC 2 Deg</v>
      </c>
      <c r="BM71" s="79"/>
      <c r="BN71" s="89">
        <f>AL71</f>
        <v>313943.44573292212</v>
      </c>
      <c r="BO71" s="81"/>
      <c r="BP71" s="81"/>
      <c r="BQ71" s="81"/>
      <c r="BR71" s="81"/>
    </row>
    <row r="72" spans="1:70" x14ac:dyDescent="0.25">
      <c r="A72" s="23" t="s">
        <v>0</v>
      </c>
      <c r="B72" s="23" t="s">
        <v>1</v>
      </c>
      <c r="C72" s="23" t="s">
        <v>4</v>
      </c>
      <c r="D72" s="65"/>
      <c r="E72" s="65"/>
      <c r="F72" s="65"/>
      <c r="G72" s="65"/>
      <c r="H72" s="23" t="s">
        <v>0</v>
      </c>
      <c r="I72" s="23" t="s">
        <v>1</v>
      </c>
      <c r="J72" s="23" t="s">
        <v>4</v>
      </c>
      <c r="K72" s="65"/>
      <c r="L72" s="61"/>
      <c r="M72" s="65"/>
      <c r="N72" s="65"/>
      <c r="O72" s="23" t="s">
        <v>0</v>
      </c>
      <c r="P72" s="23" t="s">
        <v>1</v>
      </c>
      <c r="Q72" s="23" t="s">
        <v>4</v>
      </c>
      <c r="R72" s="65"/>
      <c r="S72" s="61"/>
      <c r="T72" s="65"/>
      <c r="U72" s="65"/>
      <c r="V72" s="23" t="s">
        <v>0</v>
      </c>
      <c r="W72" s="23" t="s">
        <v>1</v>
      </c>
      <c r="X72" s="23" t="s">
        <v>4</v>
      </c>
      <c r="Y72" s="65"/>
      <c r="Z72" s="65"/>
      <c r="AA72" s="65"/>
      <c r="AB72" s="65"/>
      <c r="AC72" s="23" t="s">
        <v>0</v>
      </c>
      <c r="AD72" s="23" t="s">
        <v>1</v>
      </c>
      <c r="AE72" s="23" t="s">
        <v>4</v>
      </c>
      <c r="AF72" s="65"/>
      <c r="AG72" s="65"/>
      <c r="AH72" s="65"/>
      <c r="AI72" s="65"/>
      <c r="AJ72" s="82" t="s">
        <v>0</v>
      </c>
      <c r="AK72" s="82" t="s">
        <v>1</v>
      </c>
      <c r="AL72" s="82" t="s">
        <v>4</v>
      </c>
      <c r="AM72" s="81"/>
      <c r="AN72" s="81"/>
      <c r="AO72" s="81"/>
      <c r="AP72" s="81"/>
      <c r="AQ72" s="82" t="s">
        <v>0</v>
      </c>
      <c r="AR72" s="82" t="s">
        <v>1</v>
      </c>
      <c r="AS72" s="82" t="s">
        <v>4</v>
      </c>
      <c r="AT72" s="81"/>
      <c r="AU72" s="77"/>
      <c r="AV72" s="81"/>
      <c r="AW72" s="81"/>
      <c r="AX72" s="82" t="s">
        <v>0</v>
      </c>
      <c r="AY72" s="82" t="s">
        <v>1</v>
      </c>
      <c r="AZ72" s="82" t="s">
        <v>4</v>
      </c>
      <c r="BA72" s="81"/>
      <c r="BB72" s="77"/>
      <c r="BC72" s="81"/>
      <c r="BD72" s="81"/>
      <c r="BE72" s="82" t="s">
        <v>0</v>
      </c>
      <c r="BF72" s="82" t="s">
        <v>1</v>
      </c>
      <c r="BG72" s="82" t="s">
        <v>4</v>
      </c>
      <c r="BH72" s="81"/>
      <c r="BI72" s="81"/>
      <c r="BJ72" s="81"/>
      <c r="BK72" s="81"/>
      <c r="BL72" s="82" t="s">
        <v>0</v>
      </c>
      <c r="BM72" s="82" t="s">
        <v>1</v>
      </c>
      <c r="BN72" s="82" t="s">
        <v>4</v>
      </c>
      <c r="BO72" s="81"/>
      <c r="BP72" s="81"/>
      <c r="BQ72" s="81"/>
      <c r="BR72" s="81"/>
    </row>
    <row r="73" spans="1:70" x14ac:dyDescent="0.25">
      <c r="A73" s="124" t="s">
        <v>9</v>
      </c>
      <c r="B73" s="23">
        <v>2020</v>
      </c>
      <c r="C73" s="66">
        <v>0</v>
      </c>
      <c r="D73" s="65"/>
      <c r="E73" s="65"/>
      <c r="F73" s="65"/>
      <c r="G73" s="65"/>
      <c r="H73" s="124" t="s">
        <v>9</v>
      </c>
      <c r="I73" s="23">
        <v>2020</v>
      </c>
      <c r="J73" s="66">
        <v>0</v>
      </c>
      <c r="K73" s="65"/>
      <c r="L73" s="61"/>
      <c r="M73" s="65"/>
      <c r="N73" s="65"/>
      <c r="O73" s="124" t="s">
        <v>9</v>
      </c>
      <c r="P73" s="23">
        <v>2020</v>
      </c>
      <c r="Q73" s="66">
        <v>0</v>
      </c>
      <c r="R73" s="65"/>
      <c r="S73" s="61"/>
      <c r="T73" s="65"/>
      <c r="U73" s="65"/>
      <c r="V73" s="124" t="s">
        <v>9</v>
      </c>
      <c r="W73" s="23">
        <v>2020</v>
      </c>
      <c r="X73" s="66">
        <v>0</v>
      </c>
      <c r="Y73" s="65"/>
      <c r="Z73" s="65"/>
      <c r="AA73" s="65"/>
      <c r="AB73" s="65"/>
      <c r="AC73" s="124" t="s">
        <v>9</v>
      </c>
      <c r="AD73" s="23">
        <v>2020</v>
      </c>
      <c r="AE73" s="72">
        <f>C73</f>
        <v>0</v>
      </c>
      <c r="AF73" s="65"/>
      <c r="AG73" s="65"/>
      <c r="AH73" s="65"/>
      <c r="AI73" s="65"/>
      <c r="AJ73" s="121" t="s">
        <v>9</v>
      </c>
      <c r="AK73" s="82">
        <v>2020</v>
      </c>
      <c r="AL73" s="83">
        <v>0</v>
      </c>
      <c r="AM73" s="81"/>
      <c r="AN73" s="81"/>
      <c r="AO73" s="81"/>
      <c r="AP73" s="81"/>
      <c r="AQ73" s="121" t="s">
        <v>9</v>
      </c>
      <c r="AR73" s="82">
        <v>2020</v>
      </c>
      <c r="AS73" s="83">
        <v>0</v>
      </c>
      <c r="AT73" s="81"/>
      <c r="AU73" s="77"/>
      <c r="AV73" s="81"/>
      <c r="AW73" s="81"/>
      <c r="AX73" s="121" t="s">
        <v>9</v>
      </c>
      <c r="AY73" s="82">
        <v>2020</v>
      </c>
      <c r="AZ73" s="83">
        <v>0</v>
      </c>
      <c r="BA73" s="81"/>
      <c r="BB73" s="77"/>
      <c r="BC73" s="81"/>
      <c r="BD73" s="81"/>
      <c r="BE73" s="121" t="s">
        <v>9</v>
      </c>
      <c r="BF73" s="82">
        <v>2020</v>
      </c>
      <c r="BG73" s="83">
        <v>0</v>
      </c>
      <c r="BH73" s="81"/>
      <c r="BI73" s="81"/>
      <c r="BJ73" s="81"/>
      <c r="BK73" s="81"/>
      <c r="BL73" s="121" t="s">
        <v>9</v>
      </c>
      <c r="BM73" s="82">
        <v>2020</v>
      </c>
      <c r="BN73" s="89">
        <f>AL73</f>
        <v>0</v>
      </c>
      <c r="BO73" s="81"/>
      <c r="BP73" s="81"/>
      <c r="BQ73" s="81"/>
      <c r="BR73" s="81"/>
    </row>
    <row r="74" spans="1:70" x14ac:dyDescent="0.25">
      <c r="A74" s="125"/>
      <c r="B74" s="23">
        <v>2021</v>
      </c>
      <c r="C74" s="66">
        <v>0</v>
      </c>
      <c r="D74" s="65"/>
      <c r="E74" s="65"/>
      <c r="F74" s="65"/>
      <c r="G74" s="65"/>
      <c r="H74" s="125"/>
      <c r="I74" s="23">
        <v>2021</v>
      </c>
      <c r="J74" s="66">
        <v>0</v>
      </c>
      <c r="K74" s="65"/>
      <c r="L74" s="61"/>
      <c r="M74" s="65"/>
      <c r="N74" s="65"/>
      <c r="O74" s="125"/>
      <c r="P74" s="23">
        <v>2021</v>
      </c>
      <c r="Q74" s="66">
        <v>0</v>
      </c>
      <c r="R74" s="65"/>
      <c r="S74" s="61"/>
      <c r="T74" s="65"/>
      <c r="U74" s="65"/>
      <c r="V74" s="125"/>
      <c r="W74" s="23">
        <v>2021</v>
      </c>
      <c r="X74" s="66">
        <v>0</v>
      </c>
      <c r="Y74" s="65"/>
      <c r="Z74" s="65"/>
      <c r="AA74" s="65"/>
      <c r="AB74" s="65"/>
      <c r="AC74" s="125"/>
      <c r="AD74" s="23">
        <v>2021</v>
      </c>
      <c r="AE74" s="139">
        <f>C74</f>
        <v>0</v>
      </c>
      <c r="AF74" s="65"/>
      <c r="AG74" s="65"/>
      <c r="AH74" s="65"/>
      <c r="AI74" s="65"/>
      <c r="AJ74" s="122"/>
      <c r="AK74" s="82">
        <v>2021</v>
      </c>
      <c r="AL74" s="83">
        <v>0</v>
      </c>
      <c r="AM74" s="81"/>
      <c r="AN74" s="81"/>
      <c r="AO74" s="81"/>
      <c r="AP74" s="81"/>
      <c r="AQ74" s="122"/>
      <c r="AR74" s="82">
        <v>2021</v>
      </c>
      <c r="AS74" s="83">
        <v>0</v>
      </c>
      <c r="AT74" s="81"/>
      <c r="AU74" s="77"/>
      <c r="AV74" s="81"/>
      <c r="AW74" s="81"/>
      <c r="AX74" s="122"/>
      <c r="AY74" s="82">
        <v>2021</v>
      </c>
      <c r="AZ74" s="83">
        <v>0</v>
      </c>
      <c r="BA74" s="81"/>
      <c r="BB74" s="77"/>
      <c r="BC74" s="81"/>
      <c r="BD74" s="81"/>
      <c r="BE74" s="122"/>
      <c r="BF74" s="82">
        <v>2021</v>
      </c>
      <c r="BG74" s="83">
        <v>0</v>
      </c>
      <c r="BH74" s="81"/>
      <c r="BI74" s="81"/>
      <c r="BJ74" s="81"/>
      <c r="BK74" s="81"/>
      <c r="BL74" s="122"/>
      <c r="BM74" s="82">
        <v>2021</v>
      </c>
      <c r="BN74" s="89">
        <f t="shared" ref="BN74:BN88" si="4">AL74</f>
        <v>0</v>
      </c>
      <c r="BO74" s="81"/>
      <c r="BP74" s="81"/>
      <c r="BQ74" s="81"/>
      <c r="BR74" s="81"/>
    </row>
    <row r="75" spans="1:70" x14ac:dyDescent="0.25">
      <c r="A75" s="125"/>
      <c r="B75" s="23">
        <v>2022</v>
      </c>
      <c r="C75" s="66">
        <v>0</v>
      </c>
      <c r="D75" s="67"/>
      <c r="E75" s="67"/>
      <c r="F75" s="67"/>
      <c r="G75" s="65"/>
      <c r="H75" s="125"/>
      <c r="I75" s="23">
        <v>2022</v>
      </c>
      <c r="J75" s="66">
        <v>0</v>
      </c>
      <c r="K75" s="67"/>
      <c r="L75" s="62"/>
      <c r="M75" s="67"/>
      <c r="N75" s="65"/>
      <c r="O75" s="125"/>
      <c r="P75" s="23">
        <v>2022</v>
      </c>
      <c r="Q75" s="66">
        <v>0</v>
      </c>
      <c r="R75" s="67"/>
      <c r="S75" s="62"/>
      <c r="T75" s="67"/>
      <c r="U75" s="65"/>
      <c r="V75" s="125"/>
      <c r="W75" s="23">
        <v>2022</v>
      </c>
      <c r="X75" s="66">
        <v>0</v>
      </c>
      <c r="Y75" s="67"/>
      <c r="Z75" s="67"/>
      <c r="AA75" s="67"/>
      <c r="AB75" s="65"/>
      <c r="AC75" s="125"/>
      <c r="AD75" s="23">
        <v>2022</v>
      </c>
      <c r="AE75" s="72">
        <f t="shared" ref="AE75:AE88" si="5">C75</f>
        <v>0</v>
      </c>
      <c r="AF75" s="67"/>
      <c r="AG75" s="67"/>
      <c r="AH75" s="67"/>
      <c r="AI75" s="65"/>
      <c r="AJ75" s="122"/>
      <c r="AK75" s="82">
        <v>2022</v>
      </c>
      <c r="AL75" s="83">
        <v>0</v>
      </c>
      <c r="AM75" s="84"/>
      <c r="AN75" s="84"/>
      <c r="AO75" s="84"/>
      <c r="AP75" s="81"/>
      <c r="AQ75" s="122"/>
      <c r="AR75" s="82">
        <v>2022</v>
      </c>
      <c r="AS75" s="83">
        <v>0</v>
      </c>
      <c r="AT75" s="84"/>
      <c r="AU75" s="78"/>
      <c r="AV75" s="84"/>
      <c r="AW75" s="81"/>
      <c r="AX75" s="122"/>
      <c r="AY75" s="82">
        <v>2022</v>
      </c>
      <c r="AZ75" s="83">
        <v>0</v>
      </c>
      <c r="BA75" s="84"/>
      <c r="BB75" s="78"/>
      <c r="BC75" s="84"/>
      <c r="BD75" s="81"/>
      <c r="BE75" s="122"/>
      <c r="BF75" s="82">
        <v>2022</v>
      </c>
      <c r="BG75" s="83">
        <v>0</v>
      </c>
      <c r="BH75" s="84"/>
      <c r="BI75" s="84"/>
      <c r="BJ75" s="84"/>
      <c r="BK75" s="81"/>
      <c r="BL75" s="122"/>
      <c r="BM75" s="82">
        <v>2022</v>
      </c>
      <c r="BN75" s="89">
        <f t="shared" si="4"/>
        <v>0</v>
      </c>
      <c r="BO75" s="84"/>
      <c r="BP75" s="84"/>
      <c r="BQ75" s="84"/>
      <c r="BR75" s="81"/>
    </row>
    <row r="76" spans="1:70" x14ac:dyDescent="0.25">
      <c r="A76" s="125"/>
      <c r="B76" s="23">
        <v>2023</v>
      </c>
      <c r="C76" s="66">
        <v>64658.995014201762</v>
      </c>
      <c r="D76" s="67"/>
      <c r="E76" s="67"/>
      <c r="F76" s="67"/>
      <c r="G76" s="65"/>
      <c r="H76" s="125"/>
      <c r="I76" s="23">
        <v>2023</v>
      </c>
      <c r="J76" s="66">
        <v>64658.995014201762</v>
      </c>
      <c r="K76" s="67"/>
      <c r="L76" s="62"/>
      <c r="M76" s="67"/>
      <c r="N76" s="65"/>
      <c r="O76" s="125"/>
      <c r="P76" s="23">
        <v>2023</v>
      </c>
      <c r="Q76" s="66">
        <v>67368.185766158218</v>
      </c>
      <c r="R76" s="67"/>
      <c r="S76" s="62"/>
      <c r="T76" s="67"/>
      <c r="U76" s="65"/>
      <c r="V76" s="125"/>
      <c r="W76" s="23">
        <v>2023</v>
      </c>
      <c r="X76" s="66">
        <v>73695.833810282129</v>
      </c>
      <c r="Y76" s="67"/>
      <c r="Z76" s="67"/>
      <c r="AA76" s="67"/>
      <c r="AB76" s="65"/>
      <c r="AC76" s="125"/>
      <c r="AD76" s="23">
        <v>2023</v>
      </c>
      <c r="AE76" s="72">
        <f t="shared" si="5"/>
        <v>64658.995014201762</v>
      </c>
      <c r="AF76" s="67"/>
      <c r="AG76" s="67"/>
      <c r="AH76" s="67"/>
      <c r="AI76" s="65"/>
      <c r="AJ76" s="122"/>
      <c r="AK76" s="82">
        <v>2023</v>
      </c>
      <c r="AL76" s="83">
        <v>70607.536747888211</v>
      </c>
      <c r="AM76" s="84"/>
      <c r="AN76" s="84"/>
      <c r="AO76" s="84"/>
      <c r="AP76" s="81"/>
      <c r="AQ76" s="122"/>
      <c r="AR76" s="82">
        <v>2023</v>
      </c>
      <c r="AS76" s="83">
        <v>70607.536747888211</v>
      </c>
      <c r="AT76" s="84"/>
      <c r="AU76" s="78"/>
      <c r="AV76" s="84"/>
      <c r="AW76" s="81"/>
      <c r="AX76" s="122"/>
      <c r="AY76" s="82">
        <v>2023</v>
      </c>
      <c r="AZ76" s="83">
        <v>73507.150754241709</v>
      </c>
      <c r="BA76" s="84"/>
      <c r="BB76" s="78"/>
      <c r="BC76" s="84"/>
      <c r="BD76" s="81"/>
      <c r="BE76" s="122"/>
      <c r="BF76" s="82">
        <v>2023</v>
      </c>
      <c r="BG76" s="83">
        <v>79826.519526435048</v>
      </c>
      <c r="BH76" s="84"/>
      <c r="BI76" s="84"/>
      <c r="BJ76" s="84"/>
      <c r="BK76" s="81"/>
      <c r="BL76" s="122"/>
      <c r="BM76" s="82">
        <v>2023</v>
      </c>
      <c r="BN76" s="89">
        <f t="shared" si="4"/>
        <v>70607.536747888211</v>
      </c>
      <c r="BO76" s="84"/>
      <c r="BP76" s="84"/>
      <c r="BQ76" s="84"/>
      <c r="BR76" s="81"/>
    </row>
    <row r="77" spans="1:70" x14ac:dyDescent="0.25">
      <c r="A77" s="125"/>
      <c r="B77" s="23">
        <v>2024</v>
      </c>
      <c r="C77" s="66">
        <v>73703.592117065666</v>
      </c>
      <c r="D77" s="67"/>
      <c r="E77" s="67"/>
      <c r="F77" s="67"/>
      <c r="G77" s="65"/>
      <c r="H77" s="125"/>
      <c r="I77" s="23">
        <v>2024</v>
      </c>
      <c r="J77" s="66">
        <v>79359.90998309922</v>
      </c>
      <c r="K77" s="67"/>
      <c r="L77" s="62"/>
      <c r="M77" s="67"/>
      <c r="N77" s="65"/>
      <c r="O77" s="125"/>
      <c r="P77" s="23">
        <v>2024</v>
      </c>
      <c r="Q77" s="66">
        <v>71668.774336219663</v>
      </c>
      <c r="R77" s="67"/>
      <c r="S77" s="62"/>
      <c r="T77" s="67"/>
      <c r="U77" s="65"/>
      <c r="V77" s="125"/>
      <c r="W77" s="23">
        <v>2024</v>
      </c>
      <c r="X77" s="66">
        <v>90221.367445641707</v>
      </c>
      <c r="Y77" s="67"/>
      <c r="Z77" s="67"/>
      <c r="AA77" s="67"/>
      <c r="AB77" s="65"/>
      <c r="AC77" s="125"/>
      <c r="AD77" s="23">
        <v>2024</v>
      </c>
      <c r="AE77" s="72">
        <f t="shared" si="5"/>
        <v>73703.592117065666</v>
      </c>
      <c r="AF77" s="67"/>
      <c r="AG77" s="67"/>
      <c r="AH77" s="67"/>
      <c r="AI77" s="65"/>
      <c r="AJ77" s="122"/>
      <c r="AK77" s="82">
        <v>2024</v>
      </c>
      <c r="AL77" s="83">
        <v>80466.45778041672</v>
      </c>
      <c r="AM77" s="84"/>
      <c r="AN77" s="84"/>
      <c r="AO77" s="84"/>
      <c r="AP77" s="81"/>
      <c r="AQ77" s="122"/>
      <c r="AR77" s="82">
        <v>2024</v>
      </c>
      <c r="AS77" s="83">
        <v>86384.022116574764</v>
      </c>
      <c r="AT77" s="84"/>
      <c r="AU77" s="78"/>
      <c r="AV77" s="84"/>
      <c r="AW77" s="81"/>
      <c r="AX77" s="122"/>
      <c r="AY77" s="82">
        <v>2024</v>
      </c>
      <c r="AZ77" s="83">
        <v>78402.953311282152</v>
      </c>
      <c r="BA77" s="84"/>
      <c r="BB77" s="78"/>
      <c r="BC77" s="84"/>
      <c r="BD77" s="81"/>
      <c r="BE77" s="122"/>
      <c r="BF77" s="82">
        <v>2024</v>
      </c>
      <c r="BG77" s="83">
        <v>97511.896616462996</v>
      </c>
      <c r="BH77" s="84"/>
      <c r="BI77" s="84"/>
      <c r="BJ77" s="84"/>
      <c r="BK77" s="81"/>
      <c r="BL77" s="122"/>
      <c r="BM77" s="82">
        <v>2024</v>
      </c>
      <c r="BN77" s="89">
        <f t="shared" si="4"/>
        <v>80466.45778041672</v>
      </c>
      <c r="BO77" s="84"/>
      <c r="BP77" s="84"/>
      <c r="BQ77" s="84"/>
      <c r="BR77" s="81"/>
    </row>
    <row r="78" spans="1:70" x14ac:dyDescent="0.25">
      <c r="A78" s="125"/>
      <c r="B78" s="23">
        <v>2025</v>
      </c>
      <c r="C78" s="66">
        <v>34851.716047275782</v>
      </c>
      <c r="D78" s="68"/>
      <c r="E78" s="68"/>
      <c r="F78" s="68"/>
      <c r="G78" s="65"/>
      <c r="H78" s="125"/>
      <c r="I78" s="23">
        <v>2025</v>
      </c>
      <c r="J78" s="66">
        <v>28642.658922162773</v>
      </c>
      <c r="K78" s="68"/>
      <c r="L78" s="62"/>
      <c r="M78" s="68"/>
      <c r="N78" s="65"/>
      <c r="O78" s="125"/>
      <c r="P78" s="23">
        <v>2025</v>
      </c>
      <c r="Q78" s="66">
        <v>24607.585127099992</v>
      </c>
      <c r="R78" s="68"/>
      <c r="S78" s="62"/>
      <c r="T78" s="68"/>
      <c r="U78" s="65"/>
      <c r="V78" s="125"/>
      <c r="W78" s="23">
        <v>2025</v>
      </c>
      <c r="X78" s="66">
        <v>41845.751288535212</v>
      </c>
      <c r="Y78" s="68"/>
      <c r="Z78" s="68"/>
      <c r="AA78" s="68"/>
      <c r="AB78" s="65"/>
      <c r="AC78" s="125"/>
      <c r="AD78" s="23">
        <v>2025</v>
      </c>
      <c r="AE78" s="72">
        <f t="shared" si="5"/>
        <v>34851.716047275782</v>
      </c>
      <c r="AF78" s="68"/>
      <c r="AG78" s="68"/>
      <c r="AH78" s="68"/>
      <c r="AI78" s="65"/>
      <c r="AJ78" s="122"/>
      <c r="AK78" s="82">
        <v>2025</v>
      </c>
      <c r="AL78" s="83">
        <v>38232.111977821827</v>
      </c>
      <c r="AM78" s="85"/>
      <c r="AN78" s="85"/>
      <c r="AO78" s="85"/>
      <c r="AP78" s="81"/>
      <c r="AQ78" s="122"/>
      <c r="AR78" s="82">
        <v>2025</v>
      </c>
      <c r="AS78" s="83">
        <v>32314.405408784391</v>
      </c>
      <c r="AT78" s="85"/>
      <c r="AU78" s="78"/>
      <c r="AV78" s="85"/>
      <c r="AW78" s="81"/>
      <c r="AX78" s="122"/>
      <c r="AY78" s="82">
        <v>2025</v>
      </c>
      <c r="AZ78" s="83">
        <v>27990.917422965766</v>
      </c>
      <c r="BA78" s="85"/>
      <c r="BB78" s="78"/>
      <c r="BC78" s="85"/>
      <c r="BD78" s="81"/>
      <c r="BE78" s="122"/>
      <c r="BF78" s="82">
        <v>2025</v>
      </c>
      <c r="BG78" s="83">
        <v>45784.382187166331</v>
      </c>
      <c r="BH78" s="85"/>
      <c r="BI78" s="85"/>
      <c r="BJ78" s="85"/>
      <c r="BK78" s="81"/>
      <c r="BL78" s="122"/>
      <c r="BM78" s="82">
        <v>2025</v>
      </c>
      <c r="BN78" s="99">
        <f>AL78</f>
        <v>38232.111977821827</v>
      </c>
      <c r="BO78" s="85"/>
      <c r="BP78" s="85"/>
      <c r="BQ78" s="85"/>
      <c r="BR78" s="81"/>
    </row>
    <row r="79" spans="1:70" x14ac:dyDescent="0.25">
      <c r="A79" s="125"/>
      <c r="B79" s="23">
        <v>2026</v>
      </c>
      <c r="C79" s="66">
        <v>31983.0980467999</v>
      </c>
      <c r="D79" s="65"/>
      <c r="E79" s="65"/>
      <c r="F79" s="65"/>
      <c r="G79" s="65"/>
      <c r="H79" s="125"/>
      <c r="I79" s="23">
        <v>2026</v>
      </c>
      <c r="J79" s="66">
        <v>28478.84176682949</v>
      </c>
      <c r="K79" s="65"/>
      <c r="L79" s="62"/>
      <c r="M79" s="65"/>
      <c r="N79" s="65"/>
      <c r="O79" s="125"/>
      <c r="P79" s="23">
        <v>2026</v>
      </c>
      <c r="Q79" s="66">
        <v>25045.026381099702</v>
      </c>
      <c r="R79" s="65"/>
      <c r="S79" s="62"/>
      <c r="T79" s="65"/>
      <c r="U79" s="65"/>
      <c r="V79" s="125"/>
      <c r="W79" s="23">
        <v>2026</v>
      </c>
      <c r="X79" s="66">
        <v>39464.491894511411</v>
      </c>
      <c r="Y79" s="65"/>
      <c r="Z79" s="65"/>
      <c r="AA79" s="65"/>
      <c r="AB79" s="65"/>
      <c r="AC79" s="125"/>
      <c r="AD79" s="23">
        <v>2026</v>
      </c>
      <c r="AE79" s="72">
        <f t="shared" si="5"/>
        <v>31983.0980467999</v>
      </c>
      <c r="AF79" s="65"/>
      <c r="AG79" s="65"/>
      <c r="AH79" s="65"/>
      <c r="AI79" s="65"/>
      <c r="AJ79" s="122"/>
      <c r="AK79" s="82">
        <v>2026</v>
      </c>
      <c r="AL79" s="83">
        <v>35731.038949849128</v>
      </c>
      <c r="AM79" s="81"/>
      <c r="AN79" s="81"/>
      <c r="AO79" s="81"/>
      <c r="AP79" s="81"/>
      <c r="AQ79" s="122"/>
      <c r="AR79" s="82">
        <v>2026</v>
      </c>
      <c r="AS79" s="83">
        <v>32158.919167957069</v>
      </c>
      <c r="AT79" s="81"/>
      <c r="AU79" s="78"/>
      <c r="AV79" s="81"/>
      <c r="AW79" s="81"/>
      <c r="AX79" s="122"/>
      <c r="AY79" s="82">
        <v>2026</v>
      </c>
      <c r="AZ79" s="83">
        <v>28429.059738961219</v>
      </c>
      <c r="BA79" s="81"/>
      <c r="BB79" s="78"/>
      <c r="BC79" s="81"/>
      <c r="BD79" s="81"/>
      <c r="BE79" s="122"/>
      <c r="BF79" s="82">
        <v>2026</v>
      </c>
      <c r="BG79" s="83">
        <v>43403.122793142531</v>
      </c>
      <c r="BH79" s="81"/>
      <c r="BI79" s="81"/>
      <c r="BJ79" s="81"/>
      <c r="BK79" s="81"/>
      <c r="BL79" s="122"/>
      <c r="BM79" s="82">
        <v>2026</v>
      </c>
      <c r="BN79" s="89">
        <f t="shared" si="4"/>
        <v>35731.038949849128</v>
      </c>
      <c r="BO79" s="81"/>
      <c r="BP79" s="81"/>
      <c r="BQ79" s="81"/>
      <c r="BR79" s="81"/>
    </row>
    <row r="80" spans="1:70" x14ac:dyDescent="0.25">
      <c r="A80" s="125"/>
      <c r="B80" s="23">
        <v>2027</v>
      </c>
      <c r="C80" s="66">
        <v>31983.0980467999</v>
      </c>
      <c r="D80" s="65"/>
      <c r="E80" s="65"/>
      <c r="F80" s="65"/>
      <c r="G80" s="65"/>
      <c r="H80" s="125"/>
      <c r="I80" s="23">
        <v>2027</v>
      </c>
      <c r="J80" s="66">
        <v>25281.100644757749</v>
      </c>
      <c r="K80" s="65"/>
      <c r="L80" s="62"/>
      <c r="M80" s="65"/>
      <c r="N80" s="65"/>
      <c r="O80" s="125"/>
      <c r="P80" s="23">
        <v>2027</v>
      </c>
      <c r="Q80" s="66">
        <v>24006.038668993235</v>
      </c>
      <c r="R80" s="65"/>
      <c r="S80" s="62"/>
      <c r="T80" s="65"/>
      <c r="U80" s="65"/>
      <c r="V80" s="125"/>
      <c r="W80" s="23">
        <v>2027</v>
      </c>
      <c r="X80" s="66">
        <v>39464.491894511411</v>
      </c>
      <c r="Y80" s="65"/>
      <c r="Z80" s="65"/>
      <c r="AA80" s="65"/>
      <c r="AB80" s="65"/>
      <c r="AC80" s="125"/>
      <c r="AD80" s="23">
        <v>2027</v>
      </c>
      <c r="AE80" s="139">
        <f>C80</f>
        <v>31983.0980467999</v>
      </c>
      <c r="AF80" s="65"/>
      <c r="AG80" s="65"/>
      <c r="AH80" s="65"/>
      <c r="AI80" s="65"/>
      <c r="AJ80" s="122"/>
      <c r="AK80" s="82">
        <v>2027</v>
      </c>
      <c r="AL80" s="83">
        <v>35731.038949848888</v>
      </c>
      <c r="AM80" s="81"/>
      <c r="AN80" s="81"/>
      <c r="AO80" s="81"/>
      <c r="AP80" s="81"/>
      <c r="AQ80" s="122"/>
      <c r="AR80" s="82">
        <v>2027</v>
      </c>
      <c r="AS80" s="83">
        <v>29170.348956007718</v>
      </c>
      <c r="AT80" s="81"/>
      <c r="AU80" s="78"/>
      <c r="AV80" s="81"/>
      <c r="AW80" s="81"/>
      <c r="AX80" s="122"/>
      <c r="AY80" s="82">
        <v>2027</v>
      </c>
      <c r="AZ80" s="83">
        <v>27334.771833001138</v>
      </c>
      <c r="BA80" s="81"/>
      <c r="BB80" s="78"/>
      <c r="BC80" s="81"/>
      <c r="BD80" s="81"/>
      <c r="BE80" s="122"/>
      <c r="BF80" s="82">
        <v>2027</v>
      </c>
      <c r="BG80" s="83">
        <v>43403.122793142531</v>
      </c>
      <c r="BH80" s="81"/>
      <c r="BI80" s="81"/>
      <c r="BJ80" s="81"/>
      <c r="BK80" s="81"/>
      <c r="BL80" s="122"/>
      <c r="BM80" s="82">
        <v>2027</v>
      </c>
      <c r="BN80" s="89">
        <f t="shared" si="4"/>
        <v>35731.038949848888</v>
      </c>
      <c r="BO80" s="81"/>
      <c r="BP80" s="81"/>
      <c r="BQ80" s="81"/>
      <c r="BR80" s="81"/>
    </row>
    <row r="81" spans="1:70" x14ac:dyDescent="0.25">
      <c r="A81" s="125"/>
      <c r="B81" s="23">
        <v>2028</v>
      </c>
      <c r="C81" s="66">
        <v>29595.393378051995</v>
      </c>
      <c r="D81" s="65"/>
      <c r="E81" s="65"/>
      <c r="F81" s="65"/>
      <c r="G81" s="65"/>
      <c r="H81" s="125"/>
      <c r="I81" s="23">
        <v>2028</v>
      </c>
      <c r="J81" s="66">
        <v>21666.819096496583</v>
      </c>
      <c r="K81" s="65"/>
      <c r="L81" s="62"/>
      <c r="M81" s="65"/>
      <c r="N81" s="65"/>
      <c r="O81" s="125"/>
      <c r="P81" s="23">
        <v>2028</v>
      </c>
      <c r="Q81" s="66">
        <v>22895.151119895934</v>
      </c>
      <c r="R81" s="65"/>
      <c r="S81" s="62"/>
      <c r="T81" s="65"/>
      <c r="U81" s="65"/>
      <c r="V81" s="125"/>
      <c r="W81" s="23">
        <v>2028</v>
      </c>
      <c r="X81" s="66">
        <v>22533.395293205329</v>
      </c>
      <c r="Y81" s="65"/>
      <c r="Z81" s="65"/>
      <c r="AA81" s="65"/>
      <c r="AB81" s="65"/>
      <c r="AC81" s="125"/>
      <c r="AD81" s="23">
        <v>2028</v>
      </c>
      <c r="AE81" s="72">
        <f t="shared" si="5"/>
        <v>29595.393378051995</v>
      </c>
      <c r="AF81" s="65"/>
      <c r="AG81" s="65"/>
      <c r="AH81" s="65"/>
      <c r="AI81" s="65"/>
      <c r="AJ81" s="122"/>
      <c r="AK81" s="82">
        <v>2028</v>
      </c>
      <c r="AL81" s="83">
        <v>33328.806826022148</v>
      </c>
      <c r="AM81" s="81"/>
      <c r="AN81" s="81"/>
      <c r="AO81" s="81"/>
      <c r="AP81" s="81"/>
      <c r="AQ81" s="122"/>
      <c r="AR81" s="82">
        <v>2028</v>
      </c>
      <c r="AS81" s="83">
        <v>25588.91174990654</v>
      </c>
      <c r="AT81" s="81"/>
      <c r="AU81" s="78"/>
      <c r="AV81" s="81"/>
      <c r="AW81" s="81"/>
      <c r="AX81" s="122"/>
      <c r="AY81" s="82">
        <v>2028</v>
      </c>
      <c r="AZ81" s="83">
        <v>26160.857258684158</v>
      </c>
      <c r="BA81" s="81"/>
      <c r="BB81" s="78"/>
      <c r="BC81" s="81"/>
      <c r="BD81" s="81"/>
      <c r="BE81" s="122"/>
      <c r="BF81" s="82">
        <v>2028</v>
      </c>
      <c r="BG81" s="83">
        <v>26942.324933510237</v>
      </c>
      <c r="BH81" s="81"/>
      <c r="BI81" s="81"/>
      <c r="BJ81" s="81"/>
      <c r="BK81" s="81"/>
      <c r="BL81" s="122"/>
      <c r="BM81" s="82">
        <v>2028</v>
      </c>
      <c r="BN81" s="89">
        <f t="shared" si="4"/>
        <v>33328.806826022148</v>
      </c>
      <c r="BO81" s="81"/>
      <c r="BP81" s="81"/>
      <c r="BQ81" s="81"/>
      <c r="BR81" s="81"/>
    </row>
    <row r="82" spans="1:70" x14ac:dyDescent="0.25">
      <c r="A82" s="125"/>
      <c r="B82" s="23">
        <v>2029</v>
      </c>
      <c r="C82" s="66">
        <v>24191.378239207028</v>
      </c>
      <c r="D82" s="65"/>
      <c r="E82" s="65"/>
      <c r="F82" s="65"/>
      <c r="G82" s="65"/>
      <c r="H82" s="125"/>
      <c r="I82" s="23">
        <v>2029</v>
      </c>
      <c r="J82" s="66">
        <v>22016.636682125329</v>
      </c>
      <c r="K82" s="65"/>
      <c r="L82" s="62"/>
      <c r="M82" s="65"/>
      <c r="N82" s="65"/>
      <c r="O82" s="125"/>
      <c r="P82" s="23">
        <v>2029</v>
      </c>
      <c r="Q82" s="66">
        <v>22199.038244943142</v>
      </c>
      <c r="R82" s="65"/>
      <c r="S82" s="62"/>
      <c r="T82" s="65"/>
      <c r="U82" s="65"/>
      <c r="V82" s="125"/>
      <c r="W82" s="23">
        <v>2029</v>
      </c>
      <c r="X82" s="66">
        <v>25112.183709571582</v>
      </c>
      <c r="Y82" s="65"/>
      <c r="Z82" s="65"/>
      <c r="AA82" s="65"/>
      <c r="AB82" s="65"/>
      <c r="AC82" s="125"/>
      <c r="AD82" s="23">
        <v>2029</v>
      </c>
      <c r="AE82" s="72">
        <f t="shared" si="5"/>
        <v>24191.378239207028</v>
      </c>
      <c r="AF82" s="65"/>
      <c r="AG82" s="65"/>
      <c r="AH82" s="65"/>
      <c r="AI82" s="65"/>
      <c r="AJ82" s="122"/>
      <c r="AK82" s="82">
        <v>2029</v>
      </c>
      <c r="AL82" s="83">
        <v>28049.967617357968</v>
      </c>
      <c r="AM82" s="81"/>
      <c r="AN82" s="81"/>
      <c r="AO82" s="81"/>
      <c r="AP82" s="81"/>
      <c r="AQ82" s="122"/>
      <c r="AR82" s="82">
        <v>2029</v>
      </c>
      <c r="AS82" s="83">
        <v>25939.285099708319</v>
      </c>
      <c r="AT82" s="81"/>
      <c r="AU82" s="78"/>
      <c r="AV82" s="81"/>
      <c r="AW82" s="81"/>
      <c r="AX82" s="122"/>
      <c r="AY82" s="82">
        <v>2029</v>
      </c>
      <c r="AZ82" s="83">
        <v>25431.618012695311</v>
      </c>
      <c r="BA82" s="81"/>
      <c r="BB82" s="78"/>
      <c r="BC82" s="81"/>
      <c r="BD82" s="81"/>
      <c r="BE82" s="122"/>
      <c r="BF82" s="82">
        <v>2029</v>
      </c>
      <c r="BG82" s="83">
        <v>29518.420458568471</v>
      </c>
      <c r="BH82" s="81"/>
      <c r="BI82" s="81"/>
      <c r="BJ82" s="81"/>
      <c r="BK82" s="81"/>
      <c r="BL82" s="122"/>
      <c r="BM82" s="82">
        <v>2029</v>
      </c>
      <c r="BN82" s="99">
        <f>AL82</f>
        <v>28049.967617357968</v>
      </c>
      <c r="BO82" s="81"/>
      <c r="BP82" s="81"/>
      <c r="BQ82" s="81"/>
      <c r="BR82" s="81"/>
    </row>
    <row r="83" spans="1:70" x14ac:dyDescent="0.25">
      <c r="A83" s="125"/>
      <c r="B83" s="23">
        <v>2030</v>
      </c>
      <c r="C83" s="66">
        <v>22686.024799882412</v>
      </c>
      <c r="D83" s="65"/>
      <c r="E83" s="65"/>
      <c r="F83" s="65"/>
      <c r="G83" s="65"/>
      <c r="H83" s="125"/>
      <c r="I83" s="23">
        <v>2030</v>
      </c>
      <c r="J83" s="66">
        <v>19826.83599669957</v>
      </c>
      <c r="K83" s="65"/>
      <c r="L83" s="62"/>
      <c r="M83" s="65"/>
      <c r="N83" s="65"/>
      <c r="O83" s="125"/>
      <c r="P83" s="23">
        <v>2030</v>
      </c>
      <c r="Q83" s="66">
        <v>20478.84017772603</v>
      </c>
      <c r="R83" s="65"/>
      <c r="S83" s="62"/>
      <c r="T83" s="65"/>
      <c r="U83" s="65"/>
      <c r="V83" s="125"/>
      <c r="W83" s="23">
        <v>2030</v>
      </c>
      <c r="X83" s="66">
        <v>23932.162697077274</v>
      </c>
      <c r="Y83" s="65"/>
      <c r="Z83" s="65"/>
      <c r="AA83" s="65"/>
      <c r="AB83" s="65"/>
      <c r="AC83" s="125"/>
      <c r="AD83" s="23">
        <v>2030</v>
      </c>
      <c r="AE83" s="72">
        <f t="shared" si="5"/>
        <v>22686.024799882412</v>
      </c>
      <c r="AF83" s="65"/>
      <c r="AG83" s="65"/>
      <c r="AH83" s="65"/>
      <c r="AI83" s="65"/>
      <c r="AJ83" s="122"/>
      <c r="AK83" s="82">
        <v>2030</v>
      </c>
      <c r="AL83" s="83">
        <v>26568.923713094235</v>
      </c>
      <c r="AM83" s="81"/>
      <c r="AN83" s="81"/>
      <c r="AO83" s="81"/>
      <c r="AP83" s="81"/>
      <c r="AQ83" s="122"/>
      <c r="AR83" s="82">
        <v>2030</v>
      </c>
      <c r="AS83" s="83">
        <v>23780.716300413133</v>
      </c>
      <c r="AT83" s="81"/>
      <c r="AU83" s="78"/>
      <c r="AV83" s="81"/>
      <c r="AW83" s="81"/>
      <c r="AX83" s="122"/>
      <c r="AY83" s="82">
        <v>2030</v>
      </c>
      <c r="AZ83" s="83">
        <v>23669.956165267227</v>
      </c>
      <c r="BA83" s="81"/>
      <c r="BB83" s="78"/>
      <c r="BC83" s="81"/>
      <c r="BD83" s="81"/>
      <c r="BE83" s="122"/>
      <c r="BF83" s="82">
        <v>2030</v>
      </c>
      <c r="BG83" s="83">
        <v>28335.603240702767</v>
      </c>
      <c r="BH83" s="81"/>
      <c r="BI83" s="81"/>
      <c r="BJ83" s="81"/>
      <c r="BK83" s="81"/>
      <c r="BL83" s="122"/>
      <c r="BM83" s="82">
        <v>2030</v>
      </c>
      <c r="BN83" s="89">
        <f t="shared" si="4"/>
        <v>26568.923713094235</v>
      </c>
      <c r="BO83" s="81"/>
      <c r="BP83" s="81"/>
      <c r="BQ83" s="81"/>
      <c r="BR83" s="81"/>
    </row>
    <row r="84" spans="1:70" x14ac:dyDescent="0.25">
      <c r="A84" s="125"/>
      <c r="B84" s="23">
        <v>2031</v>
      </c>
      <c r="C84" s="66">
        <v>22686.024799882412</v>
      </c>
      <c r="D84" s="65"/>
      <c r="E84" s="65"/>
      <c r="F84" s="65"/>
      <c r="G84" s="65"/>
      <c r="H84" s="125"/>
      <c r="I84" s="23">
        <v>2031</v>
      </c>
      <c r="J84" s="66">
        <v>19826.83599669957</v>
      </c>
      <c r="K84" s="65"/>
      <c r="L84" s="62"/>
      <c r="M84" s="65"/>
      <c r="N84" s="65"/>
      <c r="O84" s="125"/>
      <c r="P84" s="23">
        <v>2031</v>
      </c>
      <c r="Q84" s="66">
        <v>20478.84017772603</v>
      </c>
      <c r="R84" s="65"/>
      <c r="S84" s="62"/>
      <c r="T84" s="65"/>
      <c r="U84" s="65"/>
      <c r="V84" s="125"/>
      <c r="W84" s="23">
        <v>2031</v>
      </c>
      <c r="X84" s="66">
        <v>18072.114392693038</v>
      </c>
      <c r="Y84" s="65"/>
      <c r="Z84" s="65"/>
      <c r="AA84" s="65"/>
      <c r="AB84" s="65"/>
      <c r="AC84" s="125"/>
      <c r="AD84" s="23">
        <v>2031</v>
      </c>
      <c r="AE84" s="72">
        <f t="shared" si="5"/>
        <v>22686.024799882412</v>
      </c>
      <c r="AF84" s="65"/>
      <c r="AG84" s="65"/>
      <c r="AH84" s="65"/>
      <c r="AI84" s="65"/>
      <c r="AJ84" s="122"/>
      <c r="AK84" s="82">
        <v>2031</v>
      </c>
      <c r="AL84" s="83">
        <v>26568.923713094235</v>
      </c>
      <c r="AM84" s="81"/>
      <c r="AN84" s="81"/>
      <c r="AO84" s="81"/>
      <c r="AP84" s="81"/>
      <c r="AQ84" s="122"/>
      <c r="AR84" s="82">
        <v>2031</v>
      </c>
      <c r="AS84" s="83">
        <v>23780.716300413133</v>
      </c>
      <c r="AT84" s="81"/>
      <c r="AU84" s="78"/>
      <c r="AV84" s="81"/>
      <c r="AW84" s="81"/>
      <c r="AX84" s="122"/>
      <c r="AY84" s="82">
        <v>2031</v>
      </c>
      <c r="AZ84" s="83">
        <v>23669.956165267227</v>
      </c>
      <c r="BA84" s="81"/>
      <c r="BB84" s="78"/>
      <c r="BC84" s="81"/>
      <c r="BD84" s="81"/>
      <c r="BE84" s="122"/>
      <c r="BF84" s="82">
        <v>2031</v>
      </c>
      <c r="BG84" s="83">
        <v>22586.287170716332</v>
      </c>
      <c r="BH84" s="81"/>
      <c r="BI84" s="81"/>
      <c r="BJ84" s="81"/>
      <c r="BK84" s="81"/>
      <c r="BL84" s="122"/>
      <c r="BM84" s="82">
        <v>2031</v>
      </c>
      <c r="BN84" s="89">
        <f t="shared" si="4"/>
        <v>26568.923713094235</v>
      </c>
      <c r="BO84" s="81"/>
      <c r="BP84" s="81"/>
      <c r="BQ84" s="81"/>
      <c r="BR84" s="81"/>
    </row>
    <row r="85" spans="1:70" x14ac:dyDescent="0.25">
      <c r="A85" s="125"/>
      <c r="B85" s="23">
        <v>2032</v>
      </c>
      <c r="C85" s="66">
        <v>22686.024799882412</v>
      </c>
      <c r="D85" s="65"/>
      <c r="E85" s="65"/>
      <c r="F85" s="65"/>
      <c r="G85" s="65"/>
      <c r="H85" s="125"/>
      <c r="I85" s="23">
        <v>2032</v>
      </c>
      <c r="J85" s="66">
        <v>20116.126626045942</v>
      </c>
      <c r="K85" s="65"/>
      <c r="L85" s="62"/>
      <c r="M85" s="65"/>
      <c r="N85" s="65"/>
      <c r="O85" s="125"/>
      <c r="P85" s="23">
        <v>2032</v>
      </c>
      <c r="Q85" s="66">
        <v>20014.269277464151</v>
      </c>
      <c r="R85" s="65"/>
      <c r="S85" s="62"/>
      <c r="T85" s="65"/>
      <c r="U85" s="65"/>
      <c r="V85" s="125"/>
      <c r="W85" s="23">
        <v>2032</v>
      </c>
      <c r="X85" s="66">
        <v>12074.55088143297</v>
      </c>
      <c r="Y85" s="65"/>
      <c r="Z85" s="65"/>
      <c r="AA85" s="65"/>
      <c r="AB85" s="65"/>
      <c r="AC85" s="125"/>
      <c r="AD85" s="23">
        <v>2032</v>
      </c>
      <c r="AE85" s="72">
        <f t="shared" si="5"/>
        <v>22686.024799882412</v>
      </c>
      <c r="AF85" s="65"/>
      <c r="AG85" s="65"/>
      <c r="AH85" s="65"/>
      <c r="AI85" s="65"/>
      <c r="AJ85" s="122"/>
      <c r="AK85" s="82">
        <v>2032</v>
      </c>
      <c r="AL85" s="83">
        <v>26568.923713094235</v>
      </c>
      <c r="AM85" s="81"/>
      <c r="AN85" s="81"/>
      <c r="AO85" s="81"/>
      <c r="AP85" s="81"/>
      <c r="AQ85" s="122"/>
      <c r="AR85" s="82">
        <v>2032</v>
      </c>
      <c r="AS85" s="83">
        <v>24070.474304423809</v>
      </c>
      <c r="AT85" s="81"/>
      <c r="AU85" s="78"/>
      <c r="AV85" s="81"/>
      <c r="AW85" s="81"/>
      <c r="AX85" s="122"/>
      <c r="AY85" s="82">
        <v>2032</v>
      </c>
      <c r="AZ85" s="83">
        <v>23204.644246108295</v>
      </c>
      <c r="BA85" s="81"/>
      <c r="BB85" s="78"/>
      <c r="BC85" s="81"/>
      <c r="BD85" s="81"/>
      <c r="BE85" s="122"/>
      <c r="BF85" s="82">
        <v>2032</v>
      </c>
      <c r="BG85" s="83">
        <v>16642.438220161694</v>
      </c>
      <c r="BH85" s="81"/>
      <c r="BI85" s="81"/>
      <c r="BJ85" s="81"/>
      <c r="BK85" s="81"/>
      <c r="BL85" s="122"/>
      <c r="BM85" s="82">
        <v>2032</v>
      </c>
      <c r="BN85" s="89">
        <f t="shared" si="4"/>
        <v>26568.923713094235</v>
      </c>
      <c r="BO85" s="81"/>
      <c r="BP85" s="81"/>
      <c r="BQ85" s="81"/>
      <c r="BR85" s="81"/>
    </row>
    <row r="86" spans="1:70" x14ac:dyDescent="0.25">
      <c r="A86" s="125"/>
      <c r="B86" s="23">
        <v>2033</v>
      </c>
      <c r="C86" s="66">
        <v>17292.248740735053</v>
      </c>
      <c r="D86" s="65"/>
      <c r="E86" s="65"/>
      <c r="F86" s="65"/>
      <c r="G86" s="65"/>
      <c r="H86" s="125"/>
      <c r="I86" s="23">
        <v>2033</v>
      </c>
      <c r="J86" s="66">
        <v>18074.092464808466</v>
      </c>
      <c r="K86" s="65"/>
      <c r="L86" s="62"/>
      <c r="M86" s="65"/>
      <c r="N86" s="65"/>
      <c r="O86" s="125"/>
      <c r="P86" s="23">
        <v>2033</v>
      </c>
      <c r="Q86" s="66">
        <v>18260.27105534029</v>
      </c>
      <c r="R86" s="65"/>
      <c r="S86" s="62"/>
      <c r="T86" s="65"/>
      <c r="U86" s="65"/>
      <c r="V86" s="125"/>
      <c r="W86" s="23">
        <v>2033</v>
      </c>
      <c r="X86" s="66">
        <v>9853.7202850266112</v>
      </c>
      <c r="Y86" s="65"/>
      <c r="Z86" s="65"/>
      <c r="AA86" s="65"/>
      <c r="AB86" s="65"/>
      <c r="AC86" s="125"/>
      <c r="AD86" s="23">
        <v>2033</v>
      </c>
      <c r="AE86" s="72">
        <f t="shared" si="5"/>
        <v>17292.248740735053</v>
      </c>
      <c r="AF86" s="65"/>
      <c r="AG86" s="65"/>
      <c r="AH86" s="65"/>
      <c r="AI86" s="65"/>
      <c r="AJ86" s="122"/>
      <c r="AK86" s="82">
        <v>2033</v>
      </c>
      <c r="AL86" s="83">
        <v>21205.811624059199</v>
      </c>
      <c r="AM86" s="81"/>
      <c r="AN86" s="81"/>
      <c r="AO86" s="81"/>
      <c r="AP86" s="81"/>
      <c r="AQ86" s="122"/>
      <c r="AR86" s="82">
        <v>2033</v>
      </c>
      <c r="AS86" s="83">
        <v>22038.172246140955</v>
      </c>
      <c r="AT86" s="81"/>
      <c r="AU86" s="78"/>
      <c r="AV86" s="81"/>
      <c r="AW86" s="81"/>
      <c r="AX86" s="122"/>
      <c r="AY86" s="82">
        <v>2033</v>
      </c>
      <c r="AZ86" s="83">
        <v>21356.110012366771</v>
      </c>
      <c r="BA86" s="81"/>
      <c r="BB86" s="78"/>
      <c r="BC86" s="81"/>
      <c r="BD86" s="81"/>
      <c r="BE86" s="122"/>
      <c r="BF86" s="82">
        <v>2033</v>
      </c>
      <c r="BG86" s="83">
        <v>14444.305041430198</v>
      </c>
      <c r="BH86" s="81"/>
      <c r="BI86" s="81"/>
      <c r="BJ86" s="81"/>
      <c r="BK86" s="81"/>
      <c r="BL86" s="122"/>
      <c r="BM86" s="82">
        <v>2033</v>
      </c>
      <c r="BN86" s="89">
        <f t="shared" si="4"/>
        <v>21205.811624059199</v>
      </c>
      <c r="BO86" s="81"/>
      <c r="BP86" s="81"/>
      <c r="BQ86" s="81"/>
      <c r="BR86" s="81"/>
    </row>
    <row r="87" spans="1:70" x14ac:dyDescent="0.25">
      <c r="A87" s="125"/>
      <c r="B87" s="23">
        <v>2034</v>
      </c>
      <c r="C87" s="66">
        <v>17292.248740735053</v>
      </c>
      <c r="D87" s="65"/>
      <c r="E87" s="65"/>
      <c r="F87" s="65"/>
      <c r="G87" s="65"/>
      <c r="H87" s="125"/>
      <c r="I87" s="23">
        <v>2034</v>
      </c>
      <c r="J87" s="66">
        <v>18074.092464808466</v>
      </c>
      <c r="K87" s="65"/>
      <c r="L87" s="62"/>
      <c r="M87" s="65"/>
      <c r="N87" s="65"/>
      <c r="O87" s="125"/>
      <c r="P87" s="23">
        <v>2034</v>
      </c>
      <c r="Q87" s="66">
        <v>18260.27105534029</v>
      </c>
      <c r="R87" s="65"/>
      <c r="S87" s="62"/>
      <c r="T87" s="65"/>
      <c r="U87" s="65"/>
      <c r="V87" s="125"/>
      <c r="W87" s="23">
        <v>2034</v>
      </c>
      <c r="X87" s="66">
        <v>9853.7202850266112</v>
      </c>
      <c r="Y87" s="65"/>
      <c r="Z87" s="65"/>
      <c r="AA87" s="65"/>
      <c r="AB87" s="65"/>
      <c r="AC87" s="125"/>
      <c r="AD87" s="23">
        <v>2034</v>
      </c>
      <c r="AE87" s="72">
        <f t="shared" si="5"/>
        <v>17292.248740735053</v>
      </c>
      <c r="AF87" s="65"/>
      <c r="AG87" s="65"/>
      <c r="AH87" s="65"/>
      <c r="AI87" s="65"/>
      <c r="AJ87" s="122"/>
      <c r="AK87" s="82">
        <v>2034</v>
      </c>
      <c r="AL87" s="83">
        <v>21205.811624059199</v>
      </c>
      <c r="AM87" s="81"/>
      <c r="AN87" s="81"/>
      <c r="AO87" s="81"/>
      <c r="AP87" s="81"/>
      <c r="AQ87" s="122"/>
      <c r="AR87" s="82">
        <v>2034</v>
      </c>
      <c r="AS87" s="83">
        <v>22038.172246140955</v>
      </c>
      <c r="AT87" s="81"/>
      <c r="AU87" s="78"/>
      <c r="AV87" s="81"/>
      <c r="AW87" s="81"/>
      <c r="AX87" s="122"/>
      <c r="AY87" s="82">
        <v>2034</v>
      </c>
      <c r="AZ87" s="83">
        <v>21356.110012366771</v>
      </c>
      <c r="BA87" s="81"/>
      <c r="BB87" s="78"/>
      <c r="BC87" s="81"/>
      <c r="BD87" s="81"/>
      <c r="BE87" s="122"/>
      <c r="BF87" s="82">
        <v>2034</v>
      </c>
      <c r="BG87" s="83">
        <v>14444.305041430198</v>
      </c>
      <c r="BH87" s="81"/>
      <c r="BI87" s="81"/>
      <c r="BJ87" s="81"/>
      <c r="BK87" s="81"/>
      <c r="BL87" s="122"/>
      <c r="BM87" s="82">
        <v>2034</v>
      </c>
      <c r="BN87" s="89">
        <f t="shared" si="4"/>
        <v>21205.811624059199</v>
      </c>
      <c r="BO87" s="81"/>
      <c r="BP87" s="81"/>
      <c r="BQ87" s="81"/>
      <c r="BR87" s="81"/>
    </row>
    <row r="88" spans="1:70" x14ac:dyDescent="0.25">
      <c r="A88" s="126"/>
      <c r="B88" s="23" t="s">
        <v>47</v>
      </c>
      <c r="C88" s="66">
        <v>68867.236040624615</v>
      </c>
      <c r="D88" s="65"/>
      <c r="E88" s="65"/>
      <c r="F88" s="65"/>
      <c r="G88" s="65"/>
      <c r="H88" s="126"/>
      <c r="I88" s="23" t="s">
        <v>47</v>
      </c>
      <c r="J88" s="66">
        <v>69885.556448045725</v>
      </c>
      <c r="K88" s="65"/>
      <c r="L88" s="62"/>
      <c r="M88" s="65"/>
      <c r="N88" s="65"/>
      <c r="O88" s="126"/>
      <c r="P88" s="23" t="s">
        <v>47</v>
      </c>
      <c r="Q88" s="66">
        <v>69575.735745837213</v>
      </c>
      <c r="R88" s="65"/>
      <c r="S88" s="62"/>
      <c r="T88" s="65"/>
      <c r="U88" s="65"/>
      <c r="V88" s="126"/>
      <c r="W88" s="23" t="s">
        <v>47</v>
      </c>
      <c r="X88" s="66">
        <v>55067.641093934981</v>
      </c>
      <c r="Y88" s="65"/>
      <c r="Z88" s="65"/>
      <c r="AA88" s="65"/>
      <c r="AB88" s="65"/>
      <c r="AC88" s="126"/>
      <c r="AD88" s="23" t="s">
        <v>47</v>
      </c>
      <c r="AE88" s="72">
        <f t="shared" si="5"/>
        <v>68867.236040624615</v>
      </c>
      <c r="AF88" s="65"/>
      <c r="AG88" s="65"/>
      <c r="AH88" s="65"/>
      <c r="AI88" s="65"/>
      <c r="AJ88" s="123"/>
      <c r="AK88" s="82" t="s">
        <v>47</v>
      </c>
      <c r="AL88" s="83">
        <v>79966.079913516995</v>
      </c>
      <c r="AM88" s="81"/>
      <c r="AN88" s="81"/>
      <c r="AO88" s="81"/>
      <c r="AP88" s="81"/>
      <c r="AQ88" s="123"/>
      <c r="AR88" s="82" t="s">
        <v>47</v>
      </c>
      <c r="AS88" s="83">
        <v>81111.43006245041</v>
      </c>
      <c r="AT88" s="81"/>
      <c r="AU88" s="78"/>
      <c r="AV88" s="81"/>
      <c r="AW88" s="81"/>
      <c r="AX88" s="123"/>
      <c r="AY88" s="82" t="s">
        <v>47</v>
      </c>
      <c r="AZ88" s="83">
        <v>78946.011445804601</v>
      </c>
      <c r="BA88" s="81"/>
      <c r="BB88" s="78"/>
      <c r="BC88" s="81"/>
      <c r="BD88" s="81"/>
      <c r="BE88" s="123"/>
      <c r="BF88" s="82" t="s">
        <v>47</v>
      </c>
      <c r="BG88" s="83">
        <v>67633.916014846356</v>
      </c>
      <c r="BH88" s="81"/>
      <c r="BI88" s="81"/>
      <c r="BJ88" s="81"/>
      <c r="BK88" s="81"/>
      <c r="BL88" s="123"/>
      <c r="BM88" s="82" t="s">
        <v>47</v>
      </c>
      <c r="BN88" s="89">
        <f t="shared" si="4"/>
        <v>79966.079913516995</v>
      </c>
      <c r="BO88" s="81"/>
      <c r="BP88" s="81"/>
      <c r="BQ88" s="81"/>
      <c r="BR88" s="81"/>
    </row>
    <row r="89" spans="1:70" x14ac:dyDescent="0.25">
      <c r="A89" s="70"/>
      <c r="B89" s="61"/>
      <c r="C89" s="62"/>
      <c r="D89" s="62"/>
      <c r="E89" s="62"/>
      <c r="F89" s="65"/>
      <c r="G89" s="65"/>
      <c r="H89" s="70"/>
      <c r="I89" s="61"/>
      <c r="J89" s="62"/>
      <c r="K89" s="62"/>
      <c r="L89" s="62"/>
      <c r="M89" s="65"/>
      <c r="N89" s="65"/>
      <c r="O89" s="70"/>
      <c r="P89" s="61"/>
      <c r="Q89" s="62"/>
      <c r="R89" s="62"/>
      <c r="S89" s="62"/>
      <c r="T89" s="65"/>
      <c r="U89" s="65"/>
      <c r="V89" s="70"/>
      <c r="W89" s="61"/>
      <c r="X89" s="62"/>
      <c r="Y89" s="62"/>
      <c r="Z89" s="62"/>
      <c r="AA89" s="65"/>
      <c r="AB89" s="65"/>
      <c r="AC89" s="70"/>
      <c r="AD89" s="61"/>
      <c r="AE89" s="62"/>
      <c r="AF89" s="62"/>
      <c r="AG89" s="62"/>
      <c r="AH89" s="65"/>
      <c r="AI89" s="65"/>
      <c r="AJ89" s="87"/>
      <c r="AK89" s="77"/>
      <c r="AL89" s="78"/>
      <c r="AM89" s="78"/>
      <c r="AN89" s="78"/>
      <c r="AO89" s="81"/>
      <c r="AP89" s="81"/>
      <c r="AQ89" s="87"/>
      <c r="AR89" s="77"/>
      <c r="AS89" s="78"/>
      <c r="AT89" s="78"/>
      <c r="AU89" s="78"/>
      <c r="AV89" s="81"/>
      <c r="AW89" s="81"/>
      <c r="AX89" s="87"/>
      <c r="AY89" s="77"/>
      <c r="AZ89" s="78"/>
      <c r="BA89" s="78"/>
      <c r="BB89" s="78"/>
      <c r="BC89" s="81"/>
      <c r="BD89" s="81"/>
      <c r="BE89" s="87"/>
      <c r="BF89" s="77"/>
      <c r="BG89" s="78"/>
      <c r="BH89" s="78"/>
      <c r="BI89" s="78"/>
      <c r="BJ89" s="81"/>
      <c r="BK89" s="81"/>
      <c r="BL89" s="87"/>
      <c r="BM89" s="77"/>
      <c r="BN89" s="78"/>
      <c r="BO89" s="78"/>
      <c r="BP89" s="78"/>
      <c r="BQ89" s="81"/>
      <c r="BR89" s="81"/>
    </row>
    <row r="90" spans="1:70" x14ac:dyDescent="0.25">
      <c r="A90" s="69" t="s">
        <v>20</v>
      </c>
      <c r="B90" s="65"/>
      <c r="C90" s="65"/>
      <c r="D90" s="65"/>
      <c r="E90" s="65"/>
      <c r="F90" s="65"/>
      <c r="G90" s="65"/>
      <c r="H90" s="69" t="s">
        <v>20</v>
      </c>
      <c r="I90" s="65"/>
      <c r="J90" s="65"/>
      <c r="K90" s="65"/>
      <c r="L90" s="65"/>
      <c r="M90" s="65"/>
      <c r="N90" s="65"/>
      <c r="O90" s="69" t="s">
        <v>20</v>
      </c>
      <c r="P90" s="65"/>
      <c r="Q90" s="65"/>
      <c r="R90" s="65"/>
      <c r="S90" s="65"/>
      <c r="T90" s="65"/>
      <c r="U90" s="65"/>
      <c r="V90" s="69" t="s">
        <v>20</v>
      </c>
      <c r="W90" s="65"/>
      <c r="X90" s="65"/>
      <c r="Y90" s="65"/>
      <c r="Z90" s="65"/>
      <c r="AA90" s="65"/>
      <c r="AB90" s="65"/>
      <c r="AC90" s="69" t="s">
        <v>20</v>
      </c>
      <c r="AD90" s="65"/>
      <c r="AE90" s="65"/>
      <c r="AF90" s="65"/>
      <c r="AG90" s="65"/>
      <c r="AH90" s="65"/>
      <c r="AI90" s="65"/>
      <c r="AJ90" s="86" t="s">
        <v>20</v>
      </c>
      <c r="AK90" s="81"/>
      <c r="AL90" s="81"/>
      <c r="AM90" s="81"/>
      <c r="AN90" s="81"/>
      <c r="AO90" s="81"/>
      <c r="AP90" s="81"/>
      <c r="AQ90" s="86" t="s">
        <v>20</v>
      </c>
      <c r="AR90" s="81"/>
      <c r="AS90" s="81"/>
      <c r="AT90" s="81"/>
      <c r="AU90" s="81"/>
      <c r="AV90" s="81"/>
      <c r="AW90" s="81"/>
      <c r="AX90" s="86" t="s">
        <v>20</v>
      </c>
      <c r="AY90" s="81"/>
      <c r="AZ90" s="81"/>
      <c r="BA90" s="81"/>
      <c r="BB90" s="81"/>
      <c r="BC90" s="81"/>
      <c r="BD90" s="81"/>
      <c r="BE90" s="86" t="s">
        <v>20</v>
      </c>
      <c r="BF90" s="81"/>
      <c r="BG90" s="81"/>
      <c r="BH90" s="81"/>
      <c r="BI90" s="81"/>
      <c r="BJ90" s="81"/>
      <c r="BK90" s="81"/>
      <c r="BL90" s="86" t="s">
        <v>20</v>
      </c>
      <c r="BM90" s="81"/>
      <c r="BN90" s="81"/>
      <c r="BO90" s="81"/>
      <c r="BP90" s="81"/>
      <c r="BQ90" s="81"/>
      <c r="BR90" s="81"/>
    </row>
    <row r="91" spans="1:70" x14ac:dyDescent="0.25">
      <c r="A91" s="63" t="str">
        <f>A50</f>
        <v>Neutral 4 Deg</v>
      </c>
      <c r="B91" s="63"/>
      <c r="C91" s="63"/>
      <c r="D91" s="63"/>
      <c r="E91" s="63"/>
      <c r="F91" s="23"/>
      <c r="G91" s="65"/>
      <c r="H91" s="63" t="str">
        <f>H50</f>
        <v>NeutralWS 4 Deg</v>
      </c>
      <c r="I91" s="63"/>
      <c r="J91" s="63"/>
      <c r="K91" s="63"/>
      <c r="L91" s="63"/>
      <c r="M91" s="23"/>
      <c r="N91" s="61"/>
      <c r="O91" s="63" t="str">
        <f>O50</f>
        <v>Slow Change 4 Deg</v>
      </c>
      <c r="P91" s="63"/>
      <c r="Q91" s="63"/>
      <c r="R91" s="63"/>
      <c r="S91" s="63"/>
      <c r="T91" s="23"/>
      <c r="U91" s="65"/>
      <c r="V91" s="63" t="str">
        <f>V50</f>
        <v>Fast Change 4 Deg</v>
      </c>
      <c r="W91" s="63"/>
      <c r="X91" s="63"/>
      <c r="Y91" s="63"/>
      <c r="Z91" s="63"/>
      <c r="AA91" s="23"/>
      <c r="AB91" s="65"/>
      <c r="AC91" s="63" t="str">
        <f>AC50</f>
        <v>NoIC 4 Deg</v>
      </c>
      <c r="AD91" s="63"/>
      <c r="AE91" s="63"/>
      <c r="AF91" s="63"/>
      <c r="AG91" s="63"/>
      <c r="AH91" s="23"/>
      <c r="AI91" s="65"/>
      <c r="AJ91" s="79" t="str">
        <f>AJ50</f>
        <v>Neutral 2 Deg</v>
      </c>
      <c r="AK91" s="79"/>
      <c r="AL91" s="79"/>
      <c r="AM91" s="79"/>
      <c r="AN91" s="79"/>
      <c r="AO91" s="82"/>
      <c r="AP91" s="81"/>
      <c r="AQ91" s="79" t="str">
        <f>AQ50</f>
        <v>NeutralWS 2 Deg</v>
      </c>
      <c r="AR91" s="79"/>
      <c r="AS91" s="79"/>
      <c r="AT91" s="79"/>
      <c r="AU91" s="79"/>
      <c r="AV91" s="82"/>
      <c r="AW91" s="77"/>
      <c r="AX91" s="79" t="str">
        <f>AX50</f>
        <v>Slow Change 2 Deg</v>
      </c>
      <c r="AY91" s="79"/>
      <c r="AZ91" s="79"/>
      <c r="BA91" s="79"/>
      <c r="BB91" s="79"/>
      <c r="BC91" s="82"/>
      <c r="BD91" s="81"/>
      <c r="BE91" s="79" t="str">
        <f>BE50</f>
        <v>Fast Change 2 Deg</v>
      </c>
      <c r="BF91" s="79"/>
      <c r="BG91" s="79"/>
      <c r="BH91" s="79"/>
      <c r="BI91" s="79"/>
      <c r="BJ91" s="82"/>
      <c r="BK91" s="81"/>
      <c r="BL91" s="79" t="str">
        <f>BL50</f>
        <v>NoIC 2 Deg</v>
      </c>
      <c r="BM91" s="79"/>
      <c r="BN91" s="79"/>
      <c r="BO91" s="79"/>
      <c r="BP91" s="79"/>
      <c r="BQ91" s="82"/>
      <c r="BR91" s="77"/>
    </row>
    <row r="92" spans="1:70" x14ac:dyDescent="0.25">
      <c r="A92" s="23" t="s">
        <v>1</v>
      </c>
      <c r="B92" s="63" t="s">
        <v>2</v>
      </c>
      <c r="C92" s="63" t="s">
        <v>17</v>
      </c>
      <c r="D92" s="63" t="s">
        <v>3</v>
      </c>
      <c r="E92" s="63" t="s">
        <v>18</v>
      </c>
      <c r="F92" s="63" t="s">
        <v>19</v>
      </c>
      <c r="G92" s="65"/>
      <c r="H92" s="23" t="s">
        <v>1</v>
      </c>
      <c r="I92" s="63" t="s">
        <v>2</v>
      </c>
      <c r="J92" s="63" t="s">
        <v>17</v>
      </c>
      <c r="K92" s="63" t="s">
        <v>3</v>
      </c>
      <c r="L92" s="63" t="s">
        <v>18</v>
      </c>
      <c r="M92" s="63" t="s">
        <v>19</v>
      </c>
      <c r="N92" s="73"/>
      <c r="O92" s="23" t="s">
        <v>1</v>
      </c>
      <c r="P92" s="63" t="s">
        <v>2</v>
      </c>
      <c r="Q92" s="63" t="s">
        <v>17</v>
      </c>
      <c r="R92" s="63" t="s">
        <v>3</v>
      </c>
      <c r="S92" s="63" t="s">
        <v>18</v>
      </c>
      <c r="T92" s="63" t="s">
        <v>19</v>
      </c>
      <c r="U92" s="65"/>
      <c r="V92" s="23" t="s">
        <v>1</v>
      </c>
      <c r="W92" s="63" t="s">
        <v>2</v>
      </c>
      <c r="X92" s="63" t="s">
        <v>17</v>
      </c>
      <c r="Y92" s="63" t="s">
        <v>3</v>
      </c>
      <c r="Z92" s="63" t="s">
        <v>18</v>
      </c>
      <c r="AA92" s="63" t="s">
        <v>19</v>
      </c>
      <c r="AB92" s="65"/>
      <c r="AC92" s="23" t="s">
        <v>1</v>
      </c>
      <c r="AD92" s="63" t="s">
        <v>2</v>
      </c>
      <c r="AE92" s="63" t="s">
        <v>17</v>
      </c>
      <c r="AF92" s="63" t="s">
        <v>3</v>
      </c>
      <c r="AG92" s="63" t="s">
        <v>18</v>
      </c>
      <c r="AH92" s="63" t="s">
        <v>19</v>
      </c>
      <c r="AI92" s="65"/>
      <c r="AJ92" s="82" t="s">
        <v>1</v>
      </c>
      <c r="AK92" s="79" t="s">
        <v>2</v>
      </c>
      <c r="AL92" s="79" t="s">
        <v>17</v>
      </c>
      <c r="AM92" s="79" t="s">
        <v>3</v>
      </c>
      <c r="AN92" s="79" t="s">
        <v>18</v>
      </c>
      <c r="AO92" s="79" t="s">
        <v>19</v>
      </c>
      <c r="AP92" s="81"/>
      <c r="AQ92" s="82" t="s">
        <v>1</v>
      </c>
      <c r="AR92" s="79" t="s">
        <v>2</v>
      </c>
      <c r="AS92" s="79" t="s">
        <v>17</v>
      </c>
      <c r="AT92" s="79" t="s">
        <v>3</v>
      </c>
      <c r="AU92" s="79" t="s">
        <v>18</v>
      </c>
      <c r="AV92" s="79" t="s">
        <v>19</v>
      </c>
      <c r="AW92" s="90"/>
      <c r="AX92" s="82" t="s">
        <v>1</v>
      </c>
      <c r="AY92" s="79" t="s">
        <v>2</v>
      </c>
      <c r="AZ92" s="79" t="s">
        <v>17</v>
      </c>
      <c r="BA92" s="79" t="s">
        <v>3</v>
      </c>
      <c r="BB92" s="79" t="s">
        <v>18</v>
      </c>
      <c r="BC92" s="79" t="s">
        <v>19</v>
      </c>
      <c r="BD92" s="81"/>
      <c r="BE92" s="82" t="s">
        <v>1</v>
      </c>
      <c r="BF92" s="79" t="s">
        <v>2</v>
      </c>
      <c r="BG92" s="79" t="s">
        <v>17</v>
      </c>
      <c r="BH92" s="79" t="s">
        <v>3</v>
      </c>
      <c r="BI92" s="79" t="s">
        <v>18</v>
      </c>
      <c r="BJ92" s="79" t="s">
        <v>19</v>
      </c>
      <c r="BK92" s="81"/>
      <c r="BL92" s="82" t="s">
        <v>1</v>
      </c>
      <c r="BM92" s="79" t="s">
        <v>2</v>
      </c>
      <c r="BN92" s="79" t="s">
        <v>17</v>
      </c>
      <c r="BO92" s="79" t="s">
        <v>3</v>
      </c>
      <c r="BP92" s="79" t="s">
        <v>18</v>
      </c>
      <c r="BQ92" s="79" t="s">
        <v>19</v>
      </c>
      <c r="BR92" s="90"/>
    </row>
    <row r="93" spans="1:70" x14ac:dyDescent="0.25">
      <c r="A93" s="23">
        <v>2020</v>
      </c>
      <c r="B93" s="63">
        <v>2760.1454154567327</v>
      </c>
      <c r="C93" s="63">
        <v>567.0852735764347</v>
      </c>
      <c r="D93" s="63">
        <v>-56.598323481797706</v>
      </c>
      <c r="E93" s="63">
        <v>-4.1562504295143299E-2</v>
      </c>
      <c r="F93" s="63">
        <v>1737.2011113753542</v>
      </c>
      <c r="G93" s="65"/>
      <c r="H93" s="23">
        <v>2020</v>
      </c>
      <c r="I93" s="63">
        <v>2760.1454154567327</v>
      </c>
      <c r="J93" s="63">
        <v>567.0852735764347</v>
      </c>
      <c r="K93" s="63">
        <v>-56.598323481797706</v>
      </c>
      <c r="L93" s="63">
        <v>-4.1562504295143299E-2</v>
      </c>
      <c r="M93" s="63">
        <v>1737.2011113753542</v>
      </c>
      <c r="N93" s="73"/>
      <c r="O93" s="23">
        <v>2020</v>
      </c>
      <c r="P93" s="63">
        <v>1403.8238499404397</v>
      </c>
      <c r="Q93" s="63">
        <v>228.02736129995901</v>
      </c>
      <c r="R93" s="63">
        <v>56.275079019309487</v>
      </c>
      <c r="S93" s="63">
        <v>2.4826280423440039E-5</v>
      </c>
      <c r="T93" s="63">
        <v>2196.2930417771568</v>
      </c>
      <c r="U93" s="65"/>
      <c r="V93" s="23">
        <v>2020</v>
      </c>
      <c r="W93" s="63">
        <v>3141.6775941555388</v>
      </c>
      <c r="X93" s="63">
        <v>468.20916636078618</v>
      </c>
      <c r="Y93" s="63">
        <v>125.77752853237325</v>
      </c>
      <c r="Z93" s="63">
        <v>0.75706876906042453</v>
      </c>
      <c r="AA93" s="63">
        <v>1527.8199494547443</v>
      </c>
      <c r="AB93" s="65"/>
      <c r="AC93" s="23">
        <v>2020</v>
      </c>
      <c r="AD93" s="140">
        <v>1276.2569102696143</v>
      </c>
      <c r="AE93" s="140">
        <v>359.12413721648045</v>
      </c>
      <c r="AF93" s="140">
        <v>6511.2340763527318</v>
      </c>
      <c r="AG93" s="140">
        <v>36.46414591458597</v>
      </c>
      <c r="AH93" s="140">
        <v>5000.9372482345207</v>
      </c>
      <c r="AI93" s="65"/>
      <c r="AJ93" s="82">
        <v>2020</v>
      </c>
      <c r="AK93" s="91">
        <f t="shared" ref="AK93:AO107" si="6">B93</f>
        <v>2760.1454154567327</v>
      </c>
      <c r="AL93" s="91">
        <f t="shared" si="6"/>
        <v>567.0852735764347</v>
      </c>
      <c r="AM93" s="91">
        <f t="shared" si="6"/>
        <v>-56.598323481797706</v>
      </c>
      <c r="AN93" s="91">
        <f t="shared" si="6"/>
        <v>-4.1562504295143299E-2</v>
      </c>
      <c r="AO93" s="91">
        <f t="shared" si="6"/>
        <v>1737.2011113753542</v>
      </c>
      <c r="AP93" s="81"/>
      <c r="AQ93" s="82">
        <v>2020</v>
      </c>
      <c r="AR93" s="79">
        <f>I93</f>
        <v>2760.1454154567327</v>
      </c>
      <c r="AS93" s="79">
        <f t="shared" ref="AS93:AV107" si="7">J93</f>
        <v>567.0852735764347</v>
      </c>
      <c r="AT93" s="79">
        <f t="shared" si="7"/>
        <v>-56.598323481797706</v>
      </c>
      <c r="AU93" s="79">
        <f t="shared" si="7"/>
        <v>-4.1562504295143299E-2</v>
      </c>
      <c r="AV93" s="79">
        <f t="shared" si="7"/>
        <v>1737.2011113753542</v>
      </c>
      <c r="AW93" s="90"/>
      <c r="AX93" s="82">
        <v>2020</v>
      </c>
      <c r="AY93" s="79">
        <f>P93</f>
        <v>1403.8238499404397</v>
      </c>
      <c r="AZ93" s="79"/>
      <c r="BA93" s="79"/>
      <c r="BB93" s="79"/>
      <c r="BC93" s="79"/>
      <c r="BD93" s="81"/>
      <c r="BE93" s="82">
        <v>2020</v>
      </c>
      <c r="BF93" s="79">
        <f>W93</f>
        <v>3141.6775941555388</v>
      </c>
      <c r="BG93" s="79">
        <f t="shared" ref="BG93:BJ107" si="8">X93</f>
        <v>468.20916636078618</v>
      </c>
      <c r="BH93" s="79">
        <f t="shared" si="8"/>
        <v>125.77752853237325</v>
      </c>
      <c r="BI93" s="79">
        <f t="shared" si="8"/>
        <v>0.75706876906042453</v>
      </c>
      <c r="BJ93" s="79">
        <f t="shared" si="8"/>
        <v>1527.8199494547443</v>
      </c>
      <c r="BK93" s="81"/>
      <c r="BL93" s="82">
        <v>2020</v>
      </c>
      <c r="BM93" s="79">
        <f>AD93</f>
        <v>1276.2569102696143</v>
      </c>
      <c r="BN93" s="79">
        <f t="shared" ref="BN93:BQ107" si="9">AE93</f>
        <v>359.12413721648045</v>
      </c>
      <c r="BO93" s="79">
        <f t="shared" si="9"/>
        <v>6511.2340763527318</v>
      </c>
      <c r="BP93" s="79">
        <f t="shared" si="9"/>
        <v>36.46414591458597</v>
      </c>
      <c r="BQ93" s="79">
        <f t="shared" si="9"/>
        <v>5000.9372482345207</v>
      </c>
      <c r="BR93" s="90"/>
    </row>
    <row r="94" spans="1:70" x14ac:dyDescent="0.25">
      <c r="A94" s="23">
        <v>2021</v>
      </c>
      <c r="B94" s="63">
        <v>1423.0772208333947</v>
      </c>
      <c r="C94" s="63">
        <v>596.72183489543386</v>
      </c>
      <c r="D94" s="63">
        <v>138.51558913651388</v>
      </c>
      <c r="E94" s="63">
        <v>0.24138326680258615</v>
      </c>
      <c r="F94" s="63">
        <v>1654.5662494418211</v>
      </c>
      <c r="G94" s="65"/>
      <c r="H94" s="23">
        <v>2021</v>
      </c>
      <c r="I94" s="63">
        <v>1423.0772208333947</v>
      </c>
      <c r="J94" s="63">
        <v>596.72183489543386</v>
      </c>
      <c r="K94" s="63">
        <v>138.51558913651388</v>
      </c>
      <c r="L94" s="63">
        <v>0.24138326680258615</v>
      </c>
      <c r="M94" s="63">
        <v>1654.5662494418211</v>
      </c>
      <c r="N94" s="73"/>
      <c r="O94" s="23">
        <v>2021</v>
      </c>
      <c r="P94" s="63">
        <v>709.43850528728217</v>
      </c>
      <c r="Q94" s="63">
        <v>448.1186448080698</v>
      </c>
      <c r="R94" s="63">
        <v>-83.351403217704501</v>
      </c>
      <c r="S94" s="63">
        <v>12.666019302167115</v>
      </c>
      <c r="T94" s="63">
        <v>1649.9091028423281</v>
      </c>
      <c r="U94" s="65"/>
      <c r="V94" s="23">
        <v>2021</v>
      </c>
      <c r="W94" s="63">
        <v>1972.9628727012314</v>
      </c>
      <c r="X94" s="63">
        <v>482.31006162590347</v>
      </c>
      <c r="Y94" s="63">
        <v>145.40582994191209</v>
      </c>
      <c r="Z94" s="63">
        <v>-1.2576566965581151</v>
      </c>
      <c r="AA94" s="63">
        <v>1439.1111147514894</v>
      </c>
      <c r="AB94" s="65"/>
      <c r="AC94" s="23">
        <v>2021</v>
      </c>
      <c r="AD94" s="140">
        <v>1098.7246069065295</v>
      </c>
      <c r="AE94" s="140">
        <v>780.89426849409938</v>
      </c>
      <c r="AF94" s="140">
        <v>5397.5027375443606</v>
      </c>
      <c r="AG94" s="140">
        <v>20.457662336521025</v>
      </c>
      <c r="AH94" s="140">
        <v>3606.618142674095</v>
      </c>
      <c r="AI94" s="65"/>
      <c r="AJ94" s="82">
        <v>2021</v>
      </c>
      <c r="AK94" s="91">
        <f t="shared" si="6"/>
        <v>1423.0772208333947</v>
      </c>
      <c r="AL94" s="91">
        <f t="shared" si="6"/>
        <v>596.72183489543386</v>
      </c>
      <c r="AM94" s="91">
        <f t="shared" si="6"/>
        <v>138.51558913651388</v>
      </c>
      <c r="AN94" s="91">
        <f t="shared" si="6"/>
        <v>0.24138326680258615</v>
      </c>
      <c r="AO94" s="91">
        <f t="shared" si="6"/>
        <v>1654.5662494418211</v>
      </c>
      <c r="AP94" s="81"/>
      <c r="AQ94" s="82">
        <v>2021</v>
      </c>
      <c r="AR94" s="79">
        <f t="shared" ref="AR94:AR107" si="10">I94</f>
        <v>1423.0772208333947</v>
      </c>
      <c r="AS94" s="79">
        <f t="shared" si="7"/>
        <v>596.72183489543386</v>
      </c>
      <c r="AT94" s="79">
        <f t="shared" si="7"/>
        <v>138.51558913651388</v>
      </c>
      <c r="AU94" s="79">
        <f t="shared" si="7"/>
        <v>0.24138326680258615</v>
      </c>
      <c r="AV94" s="79">
        <f t="shared" si="7"/>
        <v>1654.5662494418211</v>
      </c>
      <c r="AW94" s="90"/>
      <c r="AX94" s="82">
        <v>2021</v>
      </c>
      <c r="AY94" s="79"/>
      <c r="AZ94" s="79"/>
      <c r="BA94" s="79"/>
      <c r="BB94" s="79"/>
      <c r="BC94" s="79"/>
      <c r="BD94" s="81"/>
      <c r="BE94" s="82">
        <v>2021</v>
      </c>
      <c r="BF94" s="79">
        <f t="shared" ref="BF94:BF107" si="11">W94</f>
        <v>1972.9628727012314</v>
      </c>
      <c r="BG94" s="79">
        <f t="shared" si="8"/>
        <v>482.31006162590347</v>
      </c>
      <c r="BH94" s="79">
        <f t="shared" si="8"/>
        <v>145.40582994191209</v>
      </c>
      <c r="BI94" s="79">
        <f t="shared" si="8"/>
        <v>-1.2576566965581151</v>
      </c>
      <c r="BJ94" s="79">
        <f t="shared" si="8"/>
        <v>1439.1111147514894</v>
      </c>
      <c r="BK94" s="81"/>
      <c r="BL94" s="82">
        <v>2021</v>
      </c>
      <c r="BM94" s="79">
        <f t="shared" ref="BM94:BM107" si="12">AD94</f>
        <v>1098.7246069065295</v>
      </c>
      <c r="BN94" s="79">
        <f t="shared" si="9"/>
        <v>780.89426849409938</v>
      </c>
      <c r="BO94" s="79">
        <f t="shared" si="9"/>
        <v>5397.5027375443606</v>
      </c>
      <c r="BP94" s="79">
        <f t="shared" si="9"/>
        <v>20.457662336521025</v>
      </c>
      <c r="BQ94" s="79">
        <f t="shared" si="9"/>
        <v>3606.618142674095</v>
      </c>
      <c r="BR94" s="90"/>
    </row>
    <row r="95" spans="1:70" x14ac:dyDescent="0.25">
      <c r="A95" s="23">
        <v>2022</v>
      </c>
      <c r="B95" s="74">
        <v>3056.6701002572663</v>
      </c>
      <c r="C95" s="74">
        <v>1391.4544541570358</v>
      </c>
      <c r="D95" s="74">
        <v>172.76181346958037</v>
      </c>
      <c r="E95" s="74">
        <v>10.988589397529722</v>
      </c>
      <c r="F95" s="74">
        <v>3985.7403268911294</v>
      </c>
      <c r="G95" s="100"/>
      <c r="H95" s="23">
        <v>2022</v>
      </c>
      <c r="I95" s="63">
        <v>3056.6701002572663</v>
      </c>
      <c r="J95" s="63">
        <v>1391.4544541570358</v>
      </c>
      <c r="K95" s="63">
        <v>172.76181346958037</v>
      </c>
      <c r="L95" s="63">
        <v>10.988589397529722</v>
      </c>
      <c r="M95" s="63">
        <v>3985.7403268911294</v>
      </c>
      <c r="N95" s="73"/>
      <c r="O95" s="23">
        <v>2022</v>
      </c>
      <c r="P95" s="63">
        <v>740.3667463187594</v>
      </c>
      <c r="Q95" s="63">
        <v>431.09077809331939</v>
      </c>
      <c r="R95" s="63">
        <v>59.069455052143894</v>
      </c>
      <c r="S95" s="63">
        <v>22.842700615939975</v>
      </c>
      <c r="T95" s="63">
        <v>3863.5576889739023</v>
      </c>
      <c r="U95" s="65"/>
      <c r="V95" s="23">
        <v>2022</v>
      </c>
      <c r="W95" s="63">
        <v>4201.8139624972828</v>
      </c>
      <c r="X95" s="63">
        <v>1816.6620797342621</v>
      </c>
      <c r="Y95" s="63">
        <v>706.9697731253691</v>
      </c>
      <c r="Z95" s="63">
        <v>4.876715118312859</v>
      </c>
      <c r="AA95" s="63">
        <v>3555.6992941554054</v>
      </c>
      <c r="AB95" s="65"/>
      <c r="AC95" s="23">
        <v>2022</v>
      </c>
      <c r="AD95" s="140">
        <v>2642.6971825554501</v>
      </c>
      <c r="AE95" s="140">
        <v>-127.85392129071988</v>
      </c>
      <c r="AF95" s="140">
        <v>6055.4942121556378</v>
      </c>
      <c r="AG95" s="140">
        <v>-22.92067615914857</v>
      </c>
      <c r="AH95" s="140">
        <v>8398.6555395299802</v>
      </c>
      <c r="AI95" s="65"/>
      <c r="AJ95" s="82">
        <v>2022</v>
      </c>
      <c r="AK95" s="91">
        <f t="shared" si="6"/>
        <v>3056.6701002572663</v>
      </c>
      <c r="AL95" s="91">
        <f t="shared" si="6"/>
        <v>1391.4544541570358</v>
      </c>
      <c r="AM95" s="91">
        <f t="shared" si="6"/>
        <v>172.76181346958037</v>
      </c>
      <c r="AN95" s="91">
        <f t="shared" si="6"/>
        <v>10.988589397529722</v>
      </c>
      <c r="AO95" s="91">
        <f t="shared" si="6"/>
        <v>3985.7403268911294</v>
      </c>
      <c r="AP95" s="81"/>
      <c r="AQ95" s="82">
        <v>2022</v>
      </c>
      <c r="AR95" s="79">
        <f t="shared" si="10"/>
        <v>3056.6701002572663</v>
      </c>
      <c r="AS95" s="79">
        <f t="shared" si="7"/>
        <v>1391.4544541570358</v>
      </c>
      <c r="AT95" s="79">
        <f t="shared" si="7"/>
        <v>172.76181346958037</v>
      </c>
      <c r="AU95" s="79">
        <f t="shared" si="7"/>
        <v>10.988589397529722</v>
      </c>
      <c r="AV95" s="79">
        <f t="shared" si="7"/>
        <v>3985.7403268911294</v>
      </c>
      <c r="AW95" s="90"/>
      <c r="AX95" s="82">
        <v>2022</v>
      </c>
      <c r="AY95" s="91">
        <f t="shared" ref="AY95:BC107" si="13">P95</f>
        <v>740.3667463187594</v>
      </c>
      <c r="AZ95" s="91">
        <f t="shared" si="13"/>
        <v>431.09077809331939</v>
      </c>
      <c r="BA95" s="91">
        <f t="shared" si="13"/>
        <v>59.069455052143894</v>
      </c>
      <c r="BB95" s="91">
        <f t="shared" si="13"/>
        <v>22.842700615939975</v>
      </c>
      <c r="BC95" s="91">
        <f t="shared" si="13"/>
        <v>3863.5576889739023</v>
      </c>
      <c r="BD95" s="81"/>
      <c r="BE95" s="82">
        <v>2022</v>
      </c>
      <c r="BF95" s="79">
        <f t="shared" si="11"/>
        <v>4201.8139624972828</v>
      </c>
      <c r="BG95" s="79">
        <f t="shared" si="8"/>
        <v>1816.6620797342621</v>
      </c>
      <c r="BH95" s="79">
        <f t="shared" si="8"/>
        <v>706.9697731253691</v>
      </c>
      <c r="BI95" s="79">
        <f t="shared" si="8"/>
        <v>4.876715118312859</v>
      </c>
      <c r="BJ95" s="79">
        <f t="shared" si="8"/>
        <v>3555.6992941554054</v>
      </c>
      <c r="BK95" s="81"/>
      <c r="BL95" s="82">
        <v>2022</v>
      </c>
      <c r="BM95" s="79">
        <f t="shared" si="12"/>
        <v>2642.6971825554501</v>
      </c>
      <c r="BN95" s="79">
        <f t="shared" si="9"/>
        <v>-127.85392129071988</v>
      </c>
      <c r="BO95" s="79">
        <f t="shared" si="9"/>
        <v>6055.4942121556378</v>
      </c>
      <c r="BP95" s="79">
        <f t="shared" si="9"/>
        <v>-22.92067615914857</v>
      </c>
      <c r="BQ95" s="79">
        <f t="shared" si="9"/>
        <v>8398.6555395299802</v>
      </c>
      <c r="BR95" s="90"/>
    </row>
    <row r="96" spans="1:70" x14ac:dyDescent="0.25">
      <c r="A96" s="23">
        <v>2023</v>
      </c>
      <c r="B96" s="74">
        <v>-7935.2370334817097</v>
      </c>
      <c r="C96" s="74">
        <v>-4404.7629910348915</v>
      </c>
      <c r="D96" s="74">
        <v>-1777.3437417491805</v>
      </c>
      <c r="E96" s="74">
        <v>23.514199233635736</v>
      </c>
      <c r="F96" s="74">
        <v>-4674.1879194650683</v>
      </c>
      <c r="G96" s="65"/>
      <c r="H96" s="23">
        <v>2023</v>
      </c>
      <c r="I96" s="23">
        <v>-7935.2370334817097</v>
      </c>
      <c r="J96" s="23">
        <v>-4404.7629910348915</v>
      </c>
      <c r="K96" s="23">
        <v>-1777.3437417491805</v>
      </c>
      <c r="L96" s="23">
        <v>23.514199233635736</v>
      </c>
      <c r="M96" s="23">
        <v>-4674.1879194650683</v>
      </c>
      <c r="N96" s="61"/>
      <c r="O96" s="23">
        <v>2023</v>
      </c>
      <c r="P96" s="23">
        <v>-2203.5673416585196</v>
      </c>
      <c r="Q96" s="23">
        <v>-583.38121875934303</v>
      </c>
      <c r="R96" s="23">
        <v>-520.54129925562302</v>
      </c>
      <c r="S96" s="23">
        <v>-128.39189959321811</v>
      </c>
      <c r="T96" s="23">
        <v>-4555.9682967667468</v>
      </c>
      <c r="U96" s="65"/>
      <c r="V96" s="23">
        <v>2023</v>
      </c>
      <c r="W96" s="23">
        <v>-12716.153450122569</v>
      </c>
      <c r="X96" s="23">
        <v>-9689.8530158933718</v>
      </c>
      <c r="Y96" s="23">
        <v>-9597.8920137468376</v>
      </c>
      <c r="Z96" s="23">
        <v>-181.26328803923388</v>
      </c>
      <c r="AA96" s="23">
        <v>-6838.613246039371</v>
      </c>
      <c r="AB96" s="65"/>
      <c r="AC96" s="23">
        <v>2023</v>
      </c>
      <c r="AD96" s="140">
        <v>-7728.9762832729612</v>
      </c>
      <c r="AE96" s="140">
        <v>-5294.6569040028844</v>
      </c>
      <c r="AF96" s="140">
        <v>3154.8266831848305</v>
      </c>
      <c r="AG96" s="140">
        <v>21.68439175839012</v>
      </c>
      <c r="AH96" s="140">
        <v>1149.6344534240197</v>
      </c>
      <c r="AI96" s="65"/>
      <c r="AJ96" s="82">
        <v>2023</v>
      </c>
      <c r="AK96" s="91">
        <f t="shared" si="6"/>
        <v>-7935.2370334817097</v>
      </c>
      <c r="AL96" s="91">
        <f t="shared" si="6"/>
        <v>-4404.7629910348915</v>
      </c>
      <c r="AM96" s="91">
        <f t="shared" si="6"/>
        <v>-1777.3437417491805</v>
      </c>
      <c r="AN96" s="91">
        <f t="shared" si="6"/>
        <v>23.514199233635736</v>
      </c>
      <c r="AO96" s="91">
        <f t="shared" si="6"/>
        <v>-4674.1879194650683</v>
      </c>
      <c r="AP96" s="81"/>
      <c r="AQ96" s="82">
        <v>2023</v>
      </c>
      <c r="AR96" s="79">
        <f t="shared" si="10"/>
        <v>-7935.2370334817097</v>
      </c>
      <c r="AS96" s="79">
        <f t="shared" si="7"/>
        <v>-4404.7629910348915</v>
      </c>
      <c r="AT96" s="79">
        <f t="shared" si="7"/>
        <v>-1777.3437417491805</v>
      </c>
      <c r="AU96" s="79">
        <f t="shared" si="7"/>
        <v>23.514199233635736</v>
      </c>
      <c r="AV96" s="79">
        <f t="shared" si="7"/>
        <v>-4674.1879194650683</v>
      </c>
      <c r="AW96" s="77"/>
      <c r="AX96" s="82">
        <v>2023</v>
      </c>
      <c r="AY96" s="91">
        <f t="shared" si="13"/>
        <v>-2203.5673416585196</v>
      </c>
      <c r="AZ96" s="91">
        <f t="shared" si="13"/>
        <v>-583.38121875934303</v>
      </c>
      <c r="BA96" s="91">
        <f t="shared" si="13"/>
        <v>-520.54129925562302</v>
      </c>
      <c r="BB96" s="91">
        <f t="shared" si="13"/>
        <v>-128.39189959321811</v>
      </c>
      <c r="BC96" s="91">
        <f t="shared" si="13"/>
        <v>-4555.9682967667468</v>
      </c>
      <c r="BD96" s="81"/>
      <c r="BE96" s="82">
        <v>2023</v>
      </c>
      <c r="BF96" s="79">
        <f t="shared" si="11"/>
        <v>-12716.153450122569</v>
      </c>
      <c r="BG96" s="79">
        <f t="shared" si="8"/>
        <v>-9689.8530158933718</v>
      </c>
      <c r="BH96" s="79">
        <f t="shared" si="8"/>
        <v>-9597.8920137468376</v>
      </c>
      <c r="BI96" s="79">
        <f t="shared" si="8"/>
        <v>-181.26328803923388</v>
      </c>
      <c r="BJ96" s="79">
        <f t="shared" si="8"/>
        <v>-6838.613246039371</v>
      </c>
      <c r="BK96" s="81"/>
      <c r="BL96" s="82">
        <v>2023</v>
      </c>
      <c r="BM96" s="79">
        <f t="shared" si="12"/>
        <v>-7728.9762832729612</v>
      </c>
      <c r="BN96" s="79">
        <f t="shared" si="9"/>
        <v>-5294.6569040028844</v>
      </c>
      <c r="BO96" s="79">
        <f t="shared" si="9"/>
        <v>3154.8266831848305</v>
      </c>
      <c r="BP96" s="79">
        <f t="shared" si="9"/>
        <v>21.68439175839012</v>
      </c>
      <c r="BQ96" s="79">
        <f t="shared" si="9"/>
        <v>1149.6344534240197</v>
      </c>
      <c r="BR96" s="77"/>
    </row>
    <row r="97" spans="1:70" x14ac:dyDescent="0.25">
      <c r="A97" s="23">
        <v>2024</v>
      </c>
      <c r="B97" s="75">
        <v>-5860.8464096279349</v>
      </c>
      <c r="C97" s="75">
        <v>-4151.0790304946713</v>
      </c>
      <c r="D97" s="75">
        <v>-859.83822430466898</v>
      </c>
      <c r="E97" s="75">
        <v>-13.002730636937486</v>
      </c>
      <c r="F97" s="75">
        <v>-8173.6495729938033</v>
      </c>
      <c r="G97" s="65"/>
      <c r="H97" s="23">
        <v>2024</v>
      </c>
      <c r="I97" s="23">
        <v>-9477.5460832153913</v>
      </c>
      <c r="J97" s="23">
        <v>-5527.5666089218576</v>
      </c>
      <c r="K97" s="23">
        <v>-1502.6734079800299</v>
      </c>
      <c r="L97" s="23">
        <v>-10.825874848203966</v>
      </c>
      <c r="M97" s="23">
        <v>-8766.1371217655251</v>
      </c>
      <c r="N97" s="73"/>
      <c r="O97" s="23">
        <v>2024</v>
      </c>
      <c r="P97" s="23">
        <v>5973.3017131101806</v>
      </c>
      <c r="Q97" s="23">
        <v>1187.3911946502049</v>
      </c>
      <c r="R97" s="23">
        <v>-231.41664557704098</v>
      </c>
      <c r="S97" s="23">
        <v>-61.183644767843361</v>
      </c>
      <c r="T97" s="23">
        <v>-10415.973122446216</v>
      </c>
      <c r="U97" s="65"/>
      <c r="V97" s="23">
        <v>2024</v>
      </c>
      <c r="W97" s="23">
        <v>-20870.143412835198</v>
      </c>
      <c r="X97" s="23">
        <v>-14464.273341419408</v>
      </c>
      <c r="Y97" s="23">
        <v>-5346.9820207963639</v>
      </c>
      <c r="Z97" s="23">
        <v>-138.14025510712236</v>
      </c>
      <c r="AA97" s="23">
        <v>-10922.751951494953</v>
      </c>
      <c r="AB97" s="65"/>
      <c r="AC97" s="23">
        <v>2024</v>
      </c>
      <c r="AD97" s="141">
        <v>878.77326624561101</v>
      </c>
      <c r="AE97" s="141">
        <v>-3390.0001292712986</v>
      </c>
      <c r="AF97" s="141">
        <v>4854.3405316162971</v>
      </c>
      <c r="AG97" s="141">
        <v>-8.7883534056745702</v>
      </c>
      <c r="AH97" s="141">
        <v>-698.3647261778824</v>
      </c>
      <c r="AI97" s="65"/>
      <c r="AJ97" s="82">
        <v>2024</v>
      </c>
      <c r="AK97" s="91">
        <f t="shared" si="6"/>
        <v>-5860.8464096279349</v>
      </c>
      <c r="AL97" s="91">
        <f t="shared" si="6"/>
        <v>-4151.0790304946713</v>
      </c>
      <c r="AM97" s="91">
        <f t="shared" si="6"/>
        <v>-859.83822430466898</v>
      </c>
      <c r="AN97" s="91">
        <f t="shared" si="6"/>
        <v>-13.002730636937486</v>
      </c>
      <c r="AO97" s="91">
        <f t="shared" si="6"/>
        <v>-8173.6495729938033</v>
      </c>
      <c r="AP97" s="81"/>
      <c r="AQ97" s="82">
        <v>2024</v>
      </c>
      <c r="AR97" s="79">
        <f t="shared" si="10"/>
        <v>-9477.5460832153913</v>
      </c>
      <c r="AS97" s="79">
        <f t="shared" si="7"/>
        <v>-5527.5666089218576</v>
      </c>
      <c r="AT97" s="79">
        <f t="shared" si="7"/>
        <v>-1502.6734079800299</v>
      </c>
      <c r="AU97" s="79">
        <f t="shared" si="7"/>
        <v>-10.825874848203966</v>
      </c>
      <c r="AV97" s="79">
        <f t="shared" si="7"/>
        <v>-8766.1371217655251</v>
      </c>
      <c r="AW97" s="90"/>
      <c r="AX97" s="82">
        <v>2024</v>
      </c>
      <c r="AY97" s="91">
        <f t="shared" si="13"/>
        <v>5973.3017131101806</v>
      </c>
      <c r="AZ97" s="91">
        <f t="shared" si="13"/>
        <v>1187.3911946502049</v>
      </c>
      <c r="BA97" s="91">
        <f t="shared" si="13"/>
        <v>-231.41664557704098</v>
      </c>
      <c r="BB97" s="91">
        <f t="shared" si="13"/>
        <v>-61.183644767843361</v>
      </c>
      <c r="BC97" s="91">
        <f t="shared" si="13"/>
        <v>-10415.973122446216</v>
      </c>
      <c r="BD97" s="81"/>
      <c r="BE97" s="82">
        <v>2024</v>
      </c>
      <c r="BF97" s="79">
        <f t="shared" si="11"/>
        <v>-20870.143412835198</v>
      </c>
      <c r="BG97" s="79">
        <f t="shared" si="8"/>
        <v>-14464.273341419408</v>
      </c>
      <c r="BH97" s="79">
        <f t="shared" si="8"/>
        <v>-5346.9820207963639</v>
      </c>
      <c r="BI97" s="79">
        <f t="shared" si="8"/>
        <v>-138.14025510712236</v>
      </c>
      <c r="BJ97" s="79">
        <f t="shared" si="8"/>
        <v>-10922.751951494953</v>
      </c>
      <c r="BK97" s="81"/>
      <c r="BL97" s="82">
        <v>2024</v>
      </c>
      <c r="BM97" s="79">
        <f t="shared" si="12"/>
        <v>878.77326624561101</v>
      </c>
      <c r="BN97" s="79">
        <f t="shared" si="9"/>
        <v>-3390.0001292712986</v>
      </c>
      <c r="BO97" s="79">
        <f t="shared" si="9"/>
        <v>4854.3405316162971</v>
      </c>
      <c r="BP97" s="79">
        <f t="shared" si="9"/>
        <v>-8.7883534056745702</v>
      </c>
      <c r="BQ97" s="79">
        <f t="shared" si="9"/>
        <v>-698.3647261778824</v>
      </c>
      <c r="BR97" s="90"/>
    </row>
    <row r="98" spans="1:70" x14ac:dyDescent="0.25">
      <c r="A98" s="23">
        <v>2025</v>
      </c>
      <c r="B98" s="74">
        <v>-2850.6204806501046</v>
      </c>
      <c r="C98" s="74">
        <v>-3463.3013941040263</v>
      </c>
      <c r="D98" s="74">
        <v>-1347.8973418610476</v>
      </c>
      <c r="E98" s="74">
        <v>3.4253731583085028</v>
      </c>
      <c r="F98" s="74">
        <v>-2505.7871047366061</v>
      </c>
      <c r="G98" s="65"/>
      <c r="H98" s="23">
        <v>2025</v>
      </c>
      <c r="I98" s="23">
        <v>130.97926754644141</v>
      </c>
      <c r="J98" s="23">
        <v>-743.31647247518413</v>
      </c>
      <c r="K98" s="23">
        <v>-541.2514967660245</v>
      </c>
      <c r="L98" s="23">
        <v>7.0568499750297633</v>
      </c>
      <c r="M98" s="23">
        <v>-2721.0910516686272</v>
      </c>
      <c r="N98" s="73"/>
      <c r="O98" s="23">
        <v>2025</v>
      </c>
      <c r="P98" s="23">
        <v>7670.3167941010324</v>
      </c>
      <c r="Q98" s="23">
        <v>2827.1909639216028</v>
      </c>
      <c r="R98" s="23">
        <v>183.08605315785644</v>
      </c>
      <c r="S98" s="23">
        <v>-2.4064759683242301</v>
      </c>
      <c r="T98" s="23">
        <v>-5121.6268125664792</v>
      </c>
      <c r="U98" s="65"/>
      <c r="V98" s="23">
        <v>2025</v>
      </c>
      <c r="W98" s="23">
        <v>-8851.5422575243283</v>
      </c>
      <c r="X98" s="23">
        <v>-1305.62231650576</v>
      </c>
      <c r="Y98" s="23">
        <v>-4232.8077849819092</v>
      </c>
      <c r="Z98" s="23">
        <v>-225.17575016414776</v>
      </c>
      <c r="AA98" s="23">
        <v>-6032.9913619271247</v>
      </c>
      <c r="AB98" s="65"/>
      <c r="AC98" s="23">
        <v>2025</v>
      </c>
      <c r="AD98" s="140">
        <v>2612.0113243940286</v>
      </c>
      <c r="AE98" s="140">
        <v>-2065.1963757416233</v>
      </c>
      <c r="AF98" s="140">
        <v>6937.9098969684856</v>
      </c>
      <c r="AG98" s="140">
        <v>-66.295690505896346</v>
      </c>
      <c r="AH98" s="140">
        <v>3954.7080090391682</v>
      </c>
      <c r="AI98" s="65"/>
      <c r="AJ98" s="82">
        <v>2025</v>
      </c>
      <c r="AK98" s="91">
        <f t="shared" si="6"/>
        <v>-2850.6204806501046</v>
      </c>
      <c r="AL98" s="91">
        <f t="shared" si="6"/>
        <v>-3463.3013941040263</v>
      </c>
      <c r="AM98" s="91">
        <f t="shared" si="6"/>
        <v>-1347.8973418610476</v>
      </c>
      <c r="AN98" s="91">
        <f t="shared" si="6"/>
        <v>3.4253731583085028</v>
      </c>
      <c r="AO98" s="91">
        <f t="shared" si="6"/>
        <v>-2505.7871047366061</v>
      </c>
      <c r="AP98" s="81"/>
      <c r="AQ98" s="82">
        <v>2025</v>
      </c>
      <c r="AR98" s="79">
        <f t="shared" si="10"/>
        <v>130.97926754644141</v>
      </c>
      <c r="AS98" s="79">
        <f t="shared" si="7"/>
        <v>-743.31647247518413</v>
      </c>
      <c r="AT98" s="79">
        <f t="shared" si="7"/>
        <v>-541.2514967660245</v>
      </c>
      <c r="AU98" s="79">
        <f t="shared" si="7"/>
        <v>7.0568499750297633</v>
      </c>
      <c r="AV98" s="79">
        <f t="shared" si="7"/>
        <v>-2721.0910516686272</v>
      </c>
      <c r="AW98" s="90"/>
      <c r="AX98" s="82">
        <v>2025</v>
      </c>
      <c r="AY98" s="91">
        <f t="shared" si="13"/>
        <v>7670.3167941010324</v>
      </c>
      <c r="AZ98" s="91">
        <f t="shared" si="13"/>
        <v>2827.1909639216028</v>
      </c>
      <c r="BA98" s="91">
        <f t="shared" si="13"/>
        <v>183.08605315785644</v>
      </c>
      <c r="BB98" s="91">
        <f t="shared" si="13"/>
        <v>-2.4064759683242301</v>
      </c>
      <c r="BC98" s="91">
        <f t="shared" si="13"/>
        <v>-5121.6268125664792</v>
      </c>
      <c r="BD98" s="81"/>
      <c r="BE98" s="82">
        <v>2025</v>
      </c>
      <c r="BF98" s="79">
        <f t="shared" si="11"/>
        <v>-8851.5422575243283</v>
      </c>
      <c r="BG98" s="79">
        <f t="shared" si="8"/>
        <v>-1305.62231650576</v>
      </c>
      <c r="BH98" s="79">
        <f t="shared" si="8"/>
        <v>-4232.8077849819092</v>
      </c>
      <c r="BI98" s="79">
        <f t="shared" si="8"/>
        <v>-225.17575016414776</v>
      </c>
      <c r="BJ98" s="79">
        <f t="shared" si="8"/>
        <v>-6032.9913619271247</v>
      </c>
      <c r="BK98" s="81"/>
      <c r="BL98" s="82">
        <v>2025</v>
      </c>
      <c r="BM98" s="79">
        <f t="shared" si="12"/>
        <v>2612.0113243940286</v>
      </c>
      <c r="BN98" s="79">
        <f t="shared" si="9"/>
        <v>-2065.1963757416233</v>
      </c>
      <c r="BO98" s="79">
        <f t="shared" si="9"/>
        <v>6937.9098969684856</v>
      </c>
      <c r="BP98" s="79">
        <f t="shared" si="9"/>
        <v>-66.295690505896346</v>
      </c>
      <c r="BQ98" s="79">
        <f t="shared" si="9"/>
        <v>3954.7080090391682</v>
      </c>
      <c r="BR98" s="90"/>
    </row>
    <row r="99" spans="1:70" x14ac:dyDescent="0.25">
      <c r="A99" s="23">
        <v>2026</v>
      </c>
      <c r="B99" s="75">
        <v>-3362.9945719474927</v>
      </c>
      <c r="C99" s="75">
        <v>-1674.2662503768224</v>
      </c>
      <c r="D99" s="75">
        <v>-1245.7293223082888</v>
      </c>
      <c r="E99" s="75">
        <v>12.555370815585775</v>
      </c>
      <c r="F99" s="75">
        <v>-1552.451180192118</v>
      </c>
      <c r="G99" s="65"/>
      <c r="H99" s="23">
        <v>2026</v>
      </c>
      <c r="I99" s="23">
        <v>-3447.4160051797517</v>
      </c>
      <c r="J99" s="23">
        <v>-1564.8810834214091</v>
      </c>
      <c r="K99" s="23">
        <v>-1730.49903742897</v>
      </c>
      <c r="L99" s="23">
        <v>-2.5003517491059029</v>
      </c>
      <c r="M99" s="23">
        <v>-1761.0656874826527</v>
      </c>
      <c r="N99" s="73"/>
      <c r="O99" s="23">
        <v>2026</v>
      </c>
      <c r="P99" s="23">
        <v>6020.3099947265582</v>
      </c>
      <c r="Q99" s="23">
        <v>2043.0188579724636</v>
      </c>
      <c r="R99" s="23">
        <v>-43.484315580299153</v>
      </c>
      <c r="S99" s="23">
        <v>4.6063391874195077</v>
      </c>
      <c r="T99" s="23">
        <v>-3854.8329732362181</v>
      </c>
      <c r="U99" s="65"/>
      <c r="V99" s="23">
        <v>2026</v>
      </c>
      <c r="W99" s="23">
        <v>-5463.5155225787312</v>
      </c>
      <c r="X99" s="23">
        <v>-1296.9213817901909</v>
      </c>
      <c r="Y99" s="23">
        <v>-10417.475193546707</v>
      </c>
      <c r="Z99" s="23">
        <v>-6404.1156336577696</v>
      </c>
      <c r="AA99" s="23">
        <v>-1195.4892517981352</v>
      </c>
      <c r="AB99" s="65"/>
      <c r="AC99" s="23">
        <v>2026</v>
      </c>
      <c r="AD99" s="141">
        <v>-71.023468505358323</v>
      </c>
      <c r="AE99" s="141">
        <v>-554.41173027595505</v>
      </c>
      <c r="AF99" s="141">
        <v>10462.27700369028</v>
      </c>
      <c r="AG99" s="141">
        <v>-36.938045255737961</v>
      </c>
      <c r="AH99" s="141">
        <v>7298.5318394422648</v>
      </c>
      <c r="AI99" s="65"/>
      <c r="AJ99" s="82">
        <v>2026</v>
      </c>
      <c r="AK99" s="91">
        <f t="shared" si="6"/>
        <v>-3362.9945719474927</v>
      </c>
      <c r="AL99" s="91">
        <f t="shared" si="6"/>
        <v>-1674.2662503768224</v>
      </c>
      <c r="AM99" s="91">
        <f t="shared" si="6"/>
        <v>-1245.7293223082888</v>
      </c>
      <c r="AN99" s="91">
        <f t="shared" si="6"/>
        <v>12.555370815585775</v>
      </c>
      <c r="AO99" s="91">
        <f t="shared" si="6"/>
        <v>-1552.451180192118</v>
      </c>
      <c r="AP99" s="81"/>
      <c r="AQ99" s="82">
        <v>2026</v>
      </c>
      <c r="AR99" s="79">
        <f t="shared" si="10"/>
        <v>-3447.4160051797517</v>
      </c>
      <c r="AS99" s="79">
        <f t="shared" si="7"/>
        <v>-1564.8810834214091</v>
      </c>
      <c r="AT99" s="79">
        <f t="shared" si="7"/>
        <v>-1730.49903742897</v>
      </c>
      <c r="AU99" s="79">
        <f t="shared" si="7"/>
        <v>-2.5003517491059029</v>
      </c>
      <c r="AV99" s="79">
        <f t="shared" si="7"/>
        <v>-1761.0656874826527</v>
      </c>
      <c r="AW99" s="90"/>
      <c r="AX99" s="82">
        <v>2026</v>
      </c>
      <c r="AY99" s="91">
        <f t="shared" si="13"/>
        <v>6020.3099947265582</v>
      </c>
      <c r="AZ99" s="91">
        <f t="shared" si="13"/>
        <v>2043.0188579724636</v>
      </c>
      <c r="BA99" s="91">
        <f t="shared" si="13"/>
        <v>-43.484315580299153</v>
      </c>
      <c r="BB99" s="91">
        <f t="shared" si="13"/>
        <v>4.6063391874195077</v>
      </c>
      <c r="BC99" s="91">
        <f t="shared" si="13"/>
        <v>-3854.8329732362181</v>
      </c>
      <c r="BD99" s="81"/>
      <c r="BE99" s="82">
        <v>2026</v>
      </c>
      <c r="BF99" s="79">
        <f t="shared" si="11"/>
        <v>-5463.5155225787312</v>
      </c>
      <c r="BG99" s="79">
        <f t="shared" si="8"/>
        <v>-1296.9213817901909</v>
      </c>
      <c r="BH99" s="79">
        <f t="shared" si="8"/>
        <v>-10417.475193546707</v>
      </c>
      <c r="BI99" s="79">
        <f t="shared" si="8"/>
        <v>-6404.1156336577696</v>
      </c>
      <c r="BJ99" s="79">
        <f t="shared" si="8"/>
        <v>-1195.4892517981352</v>
      </c>
      <c r="BK99" s="81"/>
      <c r="BL99" s="82">
        <v>2026</v>
      </c>
      <c r="BM99" s="79">
        <f t="shared" si="12"/>
        <v>-71.023468505358323</v>
      </c>
      <c r="BN99" s="79">
        <f t="shared" si="9"/>
        <v>-554.41173027595505</v>
      </c>
      <c r="BO99" s="79">
        <f t="shared" si="9"/>
        <v>10462.27700369028</v>
      </c>
      <c r="BP99" s="79">
        <f t="shared" si="9"/>
        <v>-36.938045255737961</v>
      </c>
      <c r="BQ99" s="79">
        <f t="shared" si="9"/>
        <v>7298.5318394422648</v>
      </c>
      <c r="BR99" s="90"/>
    </row>
    <row r="100" spans="1:70" x14ac:dyDescent="0.25">
      <c r="A100" s="23">
        <v>2027</v>
      </c>
      <c r="B100" s="74">
        <v>-2390.2197317830287</v>
      </c>
      <c r="C100" s="74">
        <v>428.60540056484751</v>
      </c>
      <c r="D100" s="74">
        <v>46.119603163118882</v>
      </c>
      <c r="E100" s="74">
        <v>-0.6754657990677515</v>
      </c>
      <c r="F100" s="74">
        <v>-2024.7231874943245</v>
      </c>
      <c r="G100" s="65"/>
      <c r="H100" s="23">
        <v>2027</v>
      </c>
      <c r="I100" s="23">
        <v>814.70977514144033</v>
      </c>
      <c r="J100" s="23">
        <v>1148.1519024970476</v>
      </c>
      <c r="K100" s="23">
        <v>-277.23569865308673</v>
      </c>
      <c r="L100" s="23">
        <v>2.0110095899581211</v>
      </c>
      <c r="M100" s="23">
        <v>-2739.5120675583021</v>
      </c>
      <c r="N100" s="73"/>
      <c r="O100" s="23">
        <v>2027</v>
      </c>
      <c r="P100" s="23">
        <v>7192.6652042061323</v>
      </c>
      <c r="Q100" s="23">
        <v>2398.874672055128</v>
      </c>
      <c r="R100" s="23">
        <v>177.65903654239082</v>
      </c>
      <c r="S100" s="23">
        <v>21.479240795197256</v>
      </c>
      <c r="T100" s="23">
        <v>-4545.9538725572056</v>
      </c>
      <c r="U100" s="65"/>
      <c r="V100" s="23">
        <v>2027</v>
      </c>
      <c r="W100" s="23">
        <v>-4013.5100792830344</v>
      </c>
      <c r="X100" s="23">
        <v>-4955.6921058399603</v>
      </c>
      <c r="Y100" s="23">
        <v>-5775.6107011625281</v>
      </c>
      <c r="Z100" s="23">
        <v>0.19595068817579886</v>
      </c>
      <c r="AA100" s="23">
        <v>-4120.6835958523443</v>
      </c>
      <c r="AB100" s="65"/>
      <c r="AC100" s="23">
        <v>2027</v>
      </c>
      <c r="AD100" s="140">
        <v>1498.5873343697749</v>
      </c>
      <c r="AE100" s="140">
        <v>688.285852935398</v>
      </c>
      <c r="AF100" s="140">
        <v>10053.389508560998</v>
      </c>
      <c r="AG100" s="140">
        <v>-25.598206386690435</v>
      </c>
      <c r="AH100" s="140">
        <v>3961.917210699874</v>
      </c>
      <c r="AI100" s="65"/>
      <c r="AJ100" s="82">
        <v>2027</v>
      </c>
      <c r="AK100" s="91">
        <f t="shared" si="6"/>
        <v>-2390.2197317830287</v>
      </c>
      <c r="AL100" s="91">
        <f t="shared" si="6"/>
        <v>428.60540056484751</v>
      </c>
      <c r="AM100" s="91">
        <f t="shared" si="6"/>
        <v>46.119603163118882</v>
      </c>
      <c r="AN100" s="91">
        <f t="shared" si="6"/>
        <v>-0.6754657990677515</v>
      </c>
      <c r="AO100" s="91">
        <f t="shared" si="6"/>
        <v>-2024.7231874943245</v>
      </c>
      <c r="AP100" s="81"/>
      <c r="AQ100" s="82">
        <v>2027</v>
      </c>
      <c r="AR100" s="79">
        <f t="shared" si="10"/>
        <v>814.70977514144033</v>
      </c>
      <c r="AS100" s="79">
        <f t="shared" si="7"/>
        <v>1148.1519024970476</v>
      </c>
      <c r="AT100" s="79">
        <f t="shared" si="7"/>
        <v>-277.23569865308673</v>
      </c>
      <c r="AU100" s="79">
        <f t="shared" si="7"/>
        <v>2.0110095899581211</v>
      </c>
      <c r="AV100" s="79">
        <f t="shared" si="7"/>
        <v>-2739.5120675583021</v>
      </c>
      <c r="AW100" s="90"/>
      <c r="AX100" s="82">
        <v>2027</v>
      </c>
      <c r="AY100" s="91">
        <f t="shared" si="13"/>
        <v>7192.6652042061323</v>
      </c>
      <c r="AZ100" s="91">
        <f t="shared" si="13"/>
        <v>2398.874672055128</v>
      </c>
      <c r="BA100" s="91">
        <f t="shared" si="13"/>
        <v>177.65903654239082</v>
      </c>
      <c r="BB100" s="91">
        <f t="shared" si="13"/>
        <v>21.479240795197256</v>
      </c>
      <c r="BC100" s="91">
        <f t="shared" si="13"/>
        <v>-4545.9538725572056</v>
      </c>
      <c r="BD100" s="81"/>
      <c r="BE100" s="82">
        <v>2027</v>
      </c>
      <c r="BF100" s="79">
        <f t="shared" si="11"/>
        <v>-4013.5100792830344</v>
      </c>
      <c r="BG100" s="79">
        <f t="shared" si="8"/>
        <v>-4955.6921058399603</v>
      </c>
      <c r="BH100" s="79">
        <f t="shared" si="8"/>
        <v>-5775.6107011625281</v>
      </c>
      <c r="BI100" s="79">
        <f t="shared" si="8"/>
        <v>0.19595068817579886</v>
      </c>
      <c r="BJ100" s="79">
        <f t="shared" si="8"/>
        <v>-4120.6835958523443</v>
      </c>
      <c r="BK100" s="81"/>
      <c r="BL100" s="82">
        <v>2027</v>
      </c>
      <c r="BM100" s="79">
        <f t="shared" si="12"/>
        <v>1498.5873343697749</v>
      </c>
      <c r="BN100" s="101">
        <f>AE100</f>
        <v>688.285852935398</v>
      </c>
      <c r="BO100" s="79">
        <f t="shared" si="9"/>
        <v>10053.389508560998</v>
      </c>
      <c r="BP100" s="79">
        <f t="shared" si="9"/>
        <v>-25.598206386690435</v>
      </c>
      <c r="BQ100" s="79">
        <f t="shared" si="9"/>
        <v>3961.917210699874</v>
      </c>
      <c r="BR100" s="90"/>
    </row>
    <row r="101" spans="1:70" x14ac:dyDescent="0.25">
      <c r="A101" s="23">
        <v>2028</v>
      </c>
      <c r="B101" s="75">
        <v>6190.4682562879752</v>
      </c>
      <c r="C101" s="75">
        <v>3936.1983091158327</v>
      </c>
      <c r="D101" s="75">
        <v>-134.7938229008214</v>
      </c>
      <c r="E101" s="75">
        <v>5.9780332380250911</v>
      </c>
      <c r="F101" s="75">
        <v>-2703.7239546979545</v>
      </c>
      <c r="G101" s="65"/>
      <c r="H101" s="23">
        <v>2028</v>
      </c>
      <c r="I101" s="23">
        <v>10328.942062069196</v>
      </c>
      <c r="J101" s="23">
        <v>4352.2196273151785</v>
      </c>
      <c r="K101" s="23">
        <v>12.481237963933381</v>
      </c>
      <c r="L101" s="23">
        <v>2.8046742053484195</v>
      </c>
      <c r="M101" s="23">
        <v>-3177.2030954544316</v>
      </c>
      <c r="N101" s="73"/>
      <c r="O101" s="23">
        <v>2028</v>
      </c>
      <c r="P101" s="23">
        <v>11954.25283254229</v>
      </c>
      <c r="Q101" s="23">
        <v>3698.2575184111483</v>
      </c>
      <c r="R101" s="23">
        <v>291.26050855402718</v>
      </c>
      <c r="S101" s="23">
        <v>56.575204718123132</v>
      </c>
      <c r="T101" s="23">
        <v>-4614.5178085907246</v>
      </c>
      <c r="U101" s="65"/>
      <c r="V101" s="23">
        <v>2028</v>
      </c>
      <c r="W101" s="23">
        <v>14066.405877970625</v>
      </c>
      <c r="X101" s="23">
        <v>4684.3362516618799</v>
      </c>
      <c r="Y101" s="23">
        <v>-2626.0186705427477</v>
      </c>
      <c r="Z101" s="23">
        <v>14723.902874715204</v>
      </c>
      <c r="AA101" s="23">
        <v>10475.021030936507</v>
      </c>
      <c r="AB101" s="65"/>
      <c r="AC101" s="23">
        <v>2028</v>
      </c>
      <c r="AD101" s="141">
        <v>11219.186896147672</v>
      </c>
      <c r="AE101" s="141">
        <v>2593.5129940700717</v>
      </c>
      <c r="AF101" s="141">
        <v>9362.7615763389913</v>
      </c>
      <c r="AG101" s="141">
        <v>-18.703759561678453</v>
      </c>
      <c r="AH101" s="141">
        <v>4490.927325489698</v>
      </c>
      <c r="AI101" s="65"/>
      <c r="AJ101" s="82">
        <v>2028</v>
      </c>
      <c r="AK101" s="91">
        <f t="shared" si="6"/>
        <v>6190.4682562879752</v>
      </c>
      <c r="AL101" s="91">
        <f t="shared" si="6"/>
        <v>3936.1983091158327</v>
      </c>
      <c r="AM101" s="91">
        <f t="shared" si="6"/>
        <v>-134.7938229008214</v>
      </c>
      <c r="AN101" s="91">
        <f t="shared" si="6"/>
        <v>5.9780332380250911</v>
      </c>
      <c r="AO101" s="91">
        <f t="shared" si="6"/>
        <v>-2703.7239546979545</v>
      </c>
      <c r="AP101" s="81"/>
      <c r="AQ101" s="82">
        <v>2028</v>
      </c>
      <c r="AR101" s="79">
        <f t="shared" si="10"/>
        <v>10328.942062069196</v>
      </c>
      <c r="AS101" s="79">
        <f t="shared" si="7"/>
        <v>4352.2196273151785</v>
      </c>
      <c r="AT101" s="79">
        <f t="shared" si="7"/>
        <v>12.481237963933381</v>
      </c>
      <c r="AU101" s="79">
        <f t="shared" si="7"/>
        <v>2.8046742053484195</v>
      </c>
      <c r="AV101" s="79">
        <f t="shared" si="7"/>
        <v>-3177.2030954544316</v>
      </c>
      <c r="AW101" s="90"/>
      <c r="AX101" s="82">
        <v>2028</v>
      </c>
      <c r="AY101" s="91">
        <f t="shared" si="13"/>
        <v>11954.25283254229</v>
      </c>
      <c r="AZ101" s="91">
        <f t="shared" si="13"/>
        <v>3698.2575184111483</v>
      </c>
      <c r="BA101" s="91">
        <f t="shared" si="13"/>
        <v>291.26050855402718</v>
      </c>
      <c r="BB101" s="91">
        <f t="shared" si="13"/>
        <v>56.575204718123132</v>
      </c>
      <c r="BC101" s="91">
        <f t="shared" si="13"/>
        <v>-4614.5178085907246</v>
      </c>
      <c r="BD101" s="81"/>
      <c r="BE101" s="82">
        <v>2028</v>
      </c>
      <c r="BF101" s="79">
        <f t="shared" si="11"/>
        <v>14066.405877970625</v>
      </c>
      <c r="BG101" s="79">
        <f t="shared" si="8"/>
        <v>4684.3362516618799</v>
      </c>
      <c r="BH101" s="79">
        <f t="shared" si="8"/>
        <v>-2626.0186705427477</v>
      </c>
      <c r="BI101" s="79">
        <f t="shared" si="8"/>
        <v>14723.902874715204</v>
      </c>
      <c r="BJ101" s="79">
        <f t="shared" si="8"/>
        <v>10475.021030936507</v>
      </c>
      <c r="BK101" s="81"/>
      <c r="BL101" s="82">
        <v>2028</v>
      </c>
      <c r="BM101" s="79">
        <f t="shared" si="12"/>
        <v>11219.186896147672</v>
      </c>
      <c r="BN101" s="79">
        <f t="shared" si="9"/>
        <v>2593.5129940700717</v>
      </c>
      <c r="BO101" s="79">
        <f t="shared" si="9"/>
        <v>9362.7615763389913</v>
      </c>
      <c r="BP101" s="79">
        <f t="shared" si="9"/>
        <v>-18.703759561678453</v>
      </c>
      <c r="BQ101" s="79">
        <f t="shared" si="9"/>
        <v>4490.927325489698</v>
      </c>
      <c r="BR101" s="90"/>
    </row>
    <row r="102" spans="1:70" x14ac:dyDescent="0.25">
      <c r="A102" s="23">
        <v>2029</v>
      </c>
      <c r="B102" s="74">
        <v>7061.8148479799274</v>
      </c>
      <c r="C102" s="74">
        <v>4464.2349257834721</v>
      </c>
      <c r="D102" s="74">
        <v>-429.05842419277178</v>
      </c>
      <c r="E102" s="74">
        <v>0.70237531277234666</v>
      </c>
      <c r="F102" s="74">
        <v>-974.67656063981121</v>
      </c>
      <c r="G102" s="65"/>
      <c r="H102" s="23">
        <v>2029</v>
      </c>
      <c r="I102" s="23">
        <v>12509.423039356014</v>
      </c>
      <c r="J102" s="23">
        <v>3797.2175147673115</v>
      </c>
      <c r="K102" s="23">
        <v>301.08787464350462</v>
      </c>
      <c r="L102" s="23">
        <v>5.8634889102977468</v>
      </c>
      <c r="M102" s="23">
        <v>-1906.8436738612363</v>
      </c>
      <c r="N102" s="73"/>
      <c r="O102" s="23">
        <v>2029</v>
      </c>
      <c r="P102" s="23">
        <v>10256.646678425604</v>
      </c>
      <c r="Q102" s="23">
        <v>4776.073020559852</v>
      </c>
      <c r="R102" s="23">
        <v>127.19858956694043</v>
      </c>
      <c r="S102" s="23">
        <v>266.47288401114929</v>
      </c>
      <c r="T102" s="23">
        <v>-3708.0852648292203</v>
      </c>
      <c r="U102" s="65"/>
      <c r="V102" s="23">
        <v>2029</v>
      </c>
      <c r="W102" s="23">
        <v>14033.338296626695</v>
      </c>
      <c r="X102" s="23">
        <v>5425.7913904823363</v>
      </c>
      <c r="Y102" s="23">
        <v>-5029.5941326534958</v>
      </c>
      <c r="Z102" s="23">
        <v>4434.138047380824</v>
      </c>
      <c r="AA102" s="23">
        <v>11831.413541203074</v>
      </c>
      <c r="AB102" s="65"/>
      <c r="AC102" s="23">
        <v>2029</v>
      </c>
      <c r="AD102" s="140">
        <v>18432.005394539563</v>
      </c>
      <c r="AE102" s="140">
        <v>2323.6439175438136</v>
      </c>
      <c r="AF102" s="140">
        <v>8321.3921173176786</v>
      </c>
      <c r="AG102" s="140">
        <v>-24.910887773628929</v>
      </c>
      <c r="AH102" s="140">
        <v>5575.5193036032142</v>
      </c>
      <c r="AI102" s="65"/>
      <c r="AJ102" s="82">
        <v>2029</v>
      </c>
      <c r="AK102" s="91">
        <f t="shared" si="6"/>
        <v>7061.8148479799274</v>
      </c>
      <c r="AL102" s="91">
        <f t="shared" si="6"/>
        <v>4464.2349257834721</v>
      </c>
      <c r="AM102" s="91">
        <f t="shared" si="6"/>
        <v>-429.05842419277178</v>
      </c>
      <c r="AN102" s="91">
        <f t="shared" si="6"/>
        <v>0.70237531277234666</v>
      </c>
      <c r="AO102" s="91">
        <f t="shared" si="6"/>
        <v>-974.67656063981121</v>
      </c>
      <c r="AP102" s="81"/>
      <c r="AQ102" s="82">
        <v>2029</v>
      </c>
      <c r="AR102" s="79">
        <f t="shared" si="10"/>
        <v>12509.423039356014</v>
      </c>
      <c r="AS102" s="79">
        <f t="shared" si="7"/>
        <v>3797.2175147673115</v>
      </c>
      <c r="AT102" s="79">
        <f t="shared" si="7"/>
        <v>301.08787464350462</v>
      </c>
      <c r="AU102" s="79">
        <f t="shared" si="7"/>
        <v>5.8634889102977468</v>
      </c>
      <c r="AV102" s="79">
        <f t="shared" si="7"/>
        <v>-1906.8436738612363</v>
      </c>
      <c r="AW102" s="90"/>
      <c r="AX102" s="82">
        <v>2029</v>
      </c>
      <c r="AY102" s="91">
        <f t="shared" si="13"/>
        <v>10256.646678425604</v>
      </c>
      <c r="AZ102" s="91">
        <f t="shared" si="13"/>
        <v>4776.073020559852</v>
      </c>
      <c r="BA102" s="91">
        <f t="shared" si="13"/>
        <v>127.19858956694043</v>
      </c>
      <c r="BB102" s="91">
        <f t="shared" si="13"/>
        <v>266.47288401114929</v>
      </c>
      <c r="BC102" s="91">
        <f t="shared" si="13"/>
        <v>-3708.0852648292203</v>
      </c>
      <c r="BD102" s="81"/>
      <c r="BE102" s="82">
        <v>2029</v>
      </c>
      <c r="BF102" s="79">
        <f t="shared" si="11"/>
        <v>14033.338296626695</v>
      </c>
      <c r="BG102" s="79">
        <f t="shared" si="8"/>
        <v>5425.7913904823363</v>
      </c>
      <c r="BH102" s="79">
        <f t="shared" si="8"/>
        <v>-5029.5941326534958</v>
      </c>
      <c r="BI102" s="79">
        <f t="shared" si="8"/>
        <v>4434.138047380824</v>
      </c>
      <c r="BJ102" s="79">
        <f t="shared" si="8"/>
        <v>11831.413541203074</v>
      </c>
      <c r="BK102" s="81"/>
      <c r="BL102" s="82">
        <v>2029</v>
      </c>
      <c r="BM102" s="79">
        <f t="shared" si="12"/>
        <v>18432.005394539563</v>
      </c>
      <c r="BN102" s="79">
        <f t="shared" si="9"/>
        <v>2323.6439175438136</v>
      </c>
      <c r="BO102" s="79">
        <f t="shared" si="9"/>
        <v>8321.3921173176786</v>
      </c>
      <c r="BP102" s="79">
        <f t="shared" si="9"/>
        <v>-24.910887773628929</v>
      </c>
      <c r="BQ102" s="79">
        <f t="shared" si="9"/>
        <v>5575.5193036032142</v>
      </c>
      <c r="BR102" s="90"/>
    </row>
    <row r="103" spans="1:70" x14ac:dyDescent="0.25">
      <c r="A103" s="23">
        <v>2030</v>
      </c>
      <c r="B103" s="75">
        <v>9885.0153632545844</v>
      </c>
      <c r="C103" s="75">
        <v>8905.8225901559927</v>
      </c>
      <c r="D103" s="75">
        <v>743.53916311247303</v>
      </c>
      <c r="E103" s="75">
        <v>16.934141161291336</v>
      </c>
      <c r="F103" s="75">
        <v>-2688.7963488474488</v>
      </c>
      <c r="G103" s="65"/>
      <c r="H103" s="23">
        <v>2030</v>
      </c>
      <c r="I103" s="23">
        <v>14169.519389214693</v>
      </c>
      <c r="J103" s="23">
        <v>8971.5455125488807</v>
      </c>
      <c r="K103" s="23">
        <v>1011.8731899327977</v>
      </c>
      <c r="L103" s="23">
        <v>10.530647873449198</v>
      </c>
      <c r="M103" s="23">
        <v>-2376.4499547829037</v>
      </c>
      <c r="N103" s="73"/>
      <c r="O103" s="23">
        <v>2030</v>
      </c>
      <c r="P103" s="23">
        <v>11689.971899588825</v>
      </c>
      <c r="Q103" s="23">
        <v>4580.9915286448086</v>
      </c>
      <c r="R103" s="23">
        <v>606.39181319182535</v>
      </c>
      <c r="S103" s="23">
        <v>705.12130450775294</v>
      </c>
      <c r="T103" s="23">
        <v>-3666.3954001673847</v>
      </c>
      <c r="U103" s="65"/>
      <c r="V103" s="23">
        <v>2030</v>
      </c>
      <c r="W103" s="23">
        <v>27226.722669686191</v>
      </c>
      <c r="X103" s="23">
        <v>4057.8057404013816</v>
      </c>
      <c r="Y103" s="23">
        <v>-7628.0757911598776</v>
      </c>
      <c r="Z103" s="23">
        <v>333.51551849483803</v>
      </c>
      <c r="AA103" s="23">
        <v>6180.7207535591442</v>
      </c>
      <c r="AB103" s="65"/>
      <c r="AC103" s="23">
        <v>2030</v>
      </c>
      <c r="AD103" s="141">
        <v>19244.613805331523</v>
      </c>
      <c r="AE103" s="141">
        <v>8043.0561771297362</v>
      </c>
      <c r="AF103" s="141">
        <v>7860.6095513938344</v>
      </c>
      <c r="AG103" s="141">
        <v>-56.125731072308554</v>
      </c>
      <c r="AH103" s="141">
        <v>1670.3514077844447</v>
      </c>
      <c r="AI103" s="65"/>
      <c r="AJ103" s="82">
        <v>2030</v>
      </c>
      <c r="AK103" s="91">
        <f t="shared" si="6"/>
        <v>9885.0153632545844</v>
      </c>
      <c r="AL103" s="91">
        <f t="shared" si="6"/>
        <v>8905.8225901559927</v>
      </c>
      <c r="AM103" s="91">
        <f t="shared" si="6"/>
        <v>743.53916311247303</v>
      </c>
      <c r="AN103" s="91">
        <f t="shared" si="6"/>
        <v>16.934141161291336</v>
      </c>
      <c r="AO103" s="91">
        <f t="shared" si="6"/>
        <v>-2688.7963488474488</v>
      </c>
      <c r="AP103" s="81"/>
      <c r="AQ103" s="82">
        <v>2030</v>
      </c>
      <c r="AR103" s="79">
        <f t="shared" si="10"/>
        <v>14169.519389214693</v>
      </c>
      <c r="AS103" s="79">
        <f t="shared" si="7"/>
        <v>8971.5455125488807</v>
      </c>
      <c r="AT103" s="79">
        <f t="shared" si="7"/>
        <v>1011.8731899327977</v>
      </c>
      <c r="AU103" s="79">
        <f t="shared" si="7"/>
        <v>10.530647873449198</v>
      </c>
      <c r="AV103" s="79">
        <f t="shared" si="7"/>
        <v>-2376.4499547829037</v>
      </c>
      <c r="AW103" s="90"/>
      <c r="AX103" s="82">
        <v>2030</v>
      </c>
      <c r="AY103" s="91">
        <f t="shared" si="13"/>
        <v>11689.971899588825</v>
      </c>
      <c r="AZ103" s="91">
        <f t="shared" si="13"/>
        <v>4580.9915286448086</v>
      </c>
      <c r="BA103" s="91">
        <f t="shared" si="13"/>
        <v>606.39181319182535</v>
      </c>
      <c r="BB103" s="91">
        <f t="shared" si="13"/>
        <v>705.12130450775294</v>
      </c>
      <c r="BC103" s="91">
        <f t="shared" si="13"/>
        <v>-3666.3954001673847</v>
      </c>
      <c r="BD103" s="81"/>
      <c r="BE103" s="82">
        <v>2030</v>
      </c>
      <c r="BF103" s="79">
        <f t="shared" si="11"/>
        <v>27226.722669686191</v>
      </c>
      <c r="BG103" s="79">
        <f t="shared" si="8"/>
        <v>4057.8057404013816</v>
      </c>
      <c r="BH103" s="79">
        <f t="shared" si="8"/>
        <v>-7628.0757911598776</v>
      </c>
      <c r="BI103" s="79">
        <f t="shared" si="8"/>
        <v>333.51551849483803</v>
      </c>
      <c r="BJ103" s="79">
        <f t="shared" si="8"/>
        <v>6180.7207535591442</v>
      </c>
      <c r="BK103" s="81"/>
      <c r="BL103" s="82">
        <v>2030</v>
      </c>
      <c r="BM103" s="79">
        <f t="shared" si="12"/>
        <v>19244.613805331523</v>
      </c>
      <c r="BN103" s="79">
        <f t="shared" si="9"/>
        <v>8043.0561771297362</v>
      </c>
      <c r="BO103" s="79">
        <f t="shared" si="9"/>
        <v>7860.6095513938344</v>
      </c>
      <c r="BP103" s="79">
        <f t="shared" si="9"/>
        <v>-56.125731072308554</v>
      </c>
      <c r="BQ103" s="79">
        <f t="shared" si="9"/>
        <v>1670.3514077844447</v>
      </c>
      <c r="BR103" s="90"/>
    </row>
    <row r="104" spans="1:70" x14ac:dyDescent="0.25">
      <c r="A104" s="23">
        <v>2031</v>
      </c>
      <c r="B104" s="74">
        <v>14341.43783288449</v>
      </c>
      <c r="C104" s="74">
        <v>8251.6215043808334</v>
      </c>
      <c r="D104" s="74">
        <v>-1113.1860137755721</v>
      </c>
      <c r="E104" s="74">
        <v>6.6729024910891894</v>
      </c>
      <c r="F104" s="74">
        <v>-1550.9821627486381</v>
      </c>
      <c r="G104" s="65"/>
      <c r="H104" s="23">
        <v>2031</v>
      </c>
      <c r="I104" s="23">
        <v>17958.713331304491</v>
      </c>
      <c r="J104" s="23">
        <v>7999.1374303495977</v>
      </c>
      <c r="K104" s="23">
        <v>811.08971213967743</v>
      </c>
      <c r="L104" s="23">
        <v>5.9782609529647743</v>
      </c>
      <c r="M104" s="23">
        <v>-2853.2160805966123</v>
      </c>
      <c r="N104" s="73"/>
      <c r="O104" s="23">
        <v>2031</v>
      </c>
      <c r="P104" s="23">
        <v>9773.3562940598931</v>
      </c>
      <c r="Q104" s="23">
        <v>4283.1413150075823</v>
      </c>
      <c r="R104" s="23">
        <v>314.57698658327718</v>
      </c>
      <c r="S104" s="23">
        <v>738.94083156270062</v>
      </c>
      <c r="T104" s="23">
        <v>-3024.9331805094844</v>
      </c>
      <c r="U104" s="65"/>
      <c r="V104" s="23">
        <v>2031</v>
      </c>
      <c r="W104" s="23">
        <v>28605.059905886184</v>
      </c>
      <c r="X104" s="23">
        <v>2363.4646097912919</v>
      </c>
      <c r="Y104" s="23">
        <v>-7950.1702480494278</v>
      </c>
      <c r="Z104" s="23">
        <v>1757.7995769848494</v>
      </c>
      <c r="AA104" s="23">
        <v>13664.38168009161</v>
      </c>
      <c r="AB104" s="65"/>
      <c r="AC104" s="23">
        <v>2031</v>
      </c>
      <c r="AD104" s="140">
        <v>21608.412569114938</v>
      </c>
      <c r="AE104" s="140">
        <v>9762.7350552331191</v>
      </c>
      <c r="AF104" s="140">
        <v>6245.3951014615304</v>
      </c>
      <c r="AG104" s="140">
        <v>-105.67542650840187</v>
      </c>
      <c r="AH104" s="140">
        <v>2267.6470135499258</v>
      </c>
      <c r="AI104" s="65"/>
      <c r="AJ104" s="82">
        <v>2031</v>
      </c>
      <c r="AK104" s="91">
        <f t="shared" si="6"/>
        <v>14341.43783288449</v>
      </c>
      <c r="AL104" s="91">
        <f t="shared" si="6"/>
        <v>8251.6215043808334</v>
      </c>
      <c r="AM104" s="91">
        <f t="shared" si="6"/>
        <v>-1113.1860137755721</v>
      </c>
      <c r="AN104" s="91">
        <f t="shared" si="6"/>
        <v>6.6729024910891894</v>
      </c>
      <c r="AO104" s="91">
        <f t="shared" si="6"/>
        <v>-1550.9821627486381</v>
      </c>
      <c r="AP104" s="81"/>
      <c r="AQ104" s="82">
        <v>2031</v>
      </c>
      <c r="AR104" s="79">
        <f t="shared" si="10"/>
        <v>17958.713331304491</v>
      </c>
      <c r="AS104" s="79">
        <f t="shared" si="7"/>
        <v>7999.1374303495977</v>
      </c>
      <c r="AT104" s="79">
        <f t="shared" si="7"/>
        <v>811.08971213967743</v>
      </c>
      <c r="AU104" s="79">
        <f t="shared" si="7"/>
        <v>5.9782609529647743</v>
      </c>
      <c r="AV104" s="79">
        <f t="shared" si="7"/>
        <v>-2853.2160805966123</v>
      </c>
      <c r="AW104" s="90"/>
      <c r="AX104" s="82">
        <v>2031</v>
      </c>
      <c r="AY104" s="91">
        <f t="shared" si="13"/>
        <v>9773.3562940598931</v>
      </c>
      <c r="AZ104" s="91">
        <f t="shared" si="13"/>
        <v>4283.1413150075823</v>
      </c>
      <c r="BA104" s="91">
        <f t="shared" si="13"/>
        <v>314.57698658327718</v>
      </c>
      <c r="BB104" s="91">
        <f t="shared" si="13"/>
        <v>738.94083156270062</v>
      </c>
      <c r="BC104" s="91">
        <f t="shared" si="13"/>
        <v>-3024.9331805094844</v>
      </c>
      <c r="BD104" s="81"/>
      <c r="BE104" s="82">
        <v>2031</v>
      </c>
      <c r="BF104" s="79">
        <f t="shared" si="11"/>
        <v>28605.059905886184</v>
      </c>
      <c r="BG104" s="79">
        <f t="shared" si="8"/>
        <v>2363.4646097912919</v>
      </c>
      <c r="BH104" s="79">
        <f t="shared" si="8"/>
        <v>-7950.1702480494278</v>
      </c>
      <c r="BI104" s="79">
        <f t="shared" si="8"/>
        <v>1757.7995769848494</v>
      </c>
      <c r="BJ104" s="79">
        <f t="shared" si="8"/>
        <v>13664.38168009161</v>
      </c>
      <c r="BK104" s="81"/>
      <c r="BL104" s="82">
        <v>2031</v>
      </c>
      <c r="BM104" s="79">
        <f t="shared" si="12"/>
        <v>21608.412569114938</v>
      </c>
      <c r="BN104" s="79">
        <f t="shared" si="9"/>
        <v>9762.7350552331191</v>
      </c>
      <c r="BO104" s="79">
        <f t="shared" si="9"/>
        <v>6245.3951014615304</v>
      </c>
      <c r="BP104" s="79">
        <f t="shared" si="9"/>
        <v>-105.67542650840187</v>
      </c>
      <c r="BQ104" s="79">
        <f t="shared" si="9"/>
        <v>2267.6470135499258</v>
      </c>
      <c r="BR104" s="90"/>
    </row>
    <row r="105" spans="1:70" x14ac:dyDescent="0.25">
      <c r="A105" s="23">
        <v>2032</v>
      </c>
      <c r="B105" s="75">
        <v>13064.378498097882</v>
      </c>
      <c r="C105" s="75">
        <v>7631.8709921005648</v>
      </c>
      <c r="D105" s="75">
        <v>-648.43430243528564</v>
      </c>
      <c r="E105" s="75">
        <v>-3.8197865898982855</v>
      </c>
      <c r="F105" s="75">
        <v>-1159.4010417669197</v>
      </c>
      <c r="G105" s="65"/>
      <c r="H105" s="23">
        <v>2032</v>
      </c>
      <c r="I105" s="23">
        <v>17056.633298193803</v>
      </c>
      <c r="J105" s="23">
        <v>7481.3635967394803</v>
      </c>
      <c r="K105" s="23">
        <v>870.16877355813631</v>
      </c>
      <c r="L105" s="23">
        <v>1.8654143273524824</v>
      </c>
      <c r="M105" s="23">
        <v>-2524.3857161729829</v>
      </c>
      <c r="N105" s="73"/>
      <c r="O105" s="23">
        <v>2032</v>
      </c>
      <c r="P105" s="23">
        <v>9253.4778302300256</v>
      </c>
      <c r="Q105" s="23">
        <v>4233.4942923439667</v>
      </c>
      <c r="R105" s="23">
        <v>532.66385321883354</v>
      </c>
      <c r="S105" s="23">
        <v>616.3524733528684</v>
      </c>
      <c r="T105" s="23">
        <v>-3482.8319848974061</v>
      </c>
      <c r="U105" s="65"/>
      <c r="V105" s="23">
        <v>2032</v>
      </c>
      <c r="W105" s="23">
        <v>27359.150309381075</v>
      </c>
      <c r="X105" s="23">
        <v>6538.4342377323192</v>
      </c>
      <c r="Y105" s="23">
        <v>-11975.981545920367</v>
      </c>
      <c r="Z105" s="23">
        <v>4445.3837695136899</v>
      </c>
      <c r="AA105" s="23">
        <v>14157.631741232006</v>
      </c>
      <c r="AB105" s="65"/>
      <c r="AC105" s="23">
        <v>2032</v>
      </c>
      <c r="AD105" s="141">
        <v>20735.406119655119</v>
      </c>
      <c r="AE105" s="141">
        <v>10062.047739865724</v>
      </c>
      <c r="AF105" s="141">
        <v>6524.3857388432079</v>
      </c>
      <c r="AG105" s="141">
        <v>-77.001223093531735</v>
      </c>
      <c r="AH105" s="141">
        <v>3223.1349641749403</v>
      </c>
      <c r="AI105" s="65"/>
      <c r="AJ105" s="82">
        <v>2032</v>
      </c>
      <c r="AK105" s="91">
        <f t="shared" si="6"/>
        <v>13064.378498097882</v>
      </c>
      <c r="AL105" s="91">
        <f t="shared" si="6"/>
        <v>7631.8709921005648</v>
      </c>
      <c r="AM105" s="91">
        <f t="shared" si="6"/>
        <v>-648.43430243528564</v>
      </c>
      <c r="AN105" s="91">
        <f t="shared" si="6"/>
        <v>-3.8197865898982855</v>
      </c>
      <c r="AO105" s="91">
        <f t="shared" si="6"/>
        <v>-1159.4010417669197</v>
      </c>
      <c r="AP105" s="81"/>
      <c r="AQ105" s="82">
        <v>2032</v>
      </c>
      <c r="AR105" s="79">
        <f t="shared" si="10"/>
        <v>17056.633298193803</v>
      </c>
      <c r="AS105" s="79">
        <f t="shared" si="7"/>
        <v>7481.3635967394803</v>
      </c>
      <c r="AT105" s="79">
        <f t="shared" si="7"/>
        <v>870.16877355813631</v>
      </c>
      <c r="AU105" s="79">
        <f t="shared" si="7"/>
        <v>1.8654143273524824</v>
      </c>
      <c r="AV105" s="79">
        <f t="shared" si="7"/>
        <v>-2524.3857161729829</v>
      </c>
      <c r="AW105" s="90"/>
      <c r="AX105" s="82">
        <v>2032</v>
      </c>
      <c r="AY105" s="91">
        <f t="shared" si="13"/>
        <v>9253.4778302300256</v>
      </c>
      <c r="AZ105" s="91">
        <f t="shared" si="13"/>
        <v>4233.4942923439667</v>
      </c>
      <c r="BA105" s="91">
        <f t="shared" si="13"/>
        <v>532.66385321883354</v>
      </c>
      <c r="BB105" s="91">
        <f t="shared" si="13"/>
        <v>616.3524733528684</v>
      </c>
      <c r="BC105" s="91">
        <f t="shared" si="13"/>
        <v>-3482.8319848974061</v>
      </c>
      <c r="BD105" s="81"/>
      <c r="BE105" s="82">
        <v>2032</v>
      </c>
      <c r="BF105" s="79">
        <f t="shared" si="11"/>
        <v>27359.150309381075</v>
      </c>
      <c r="BG105" s="79">
        <f t="shared" si="8"/>
        <v>6538.4342377323192</v>
      </c>
      <c r="BH105" s="79">
        <f t="shared" si="8"/>
        <v>-11975.981545920367</v>
      </c>
      <c r="BI105" s="79">
        <f t="shared" si="8"/>
        <v>4445.3837695136899</v>
      </c>
      <c r="BJ105" s="79">
        <f t="shared" si="8"/>
        <v>14157.631741232006</v>
      </c>
      <c r="BK105" s="81"/>
      <c r="BL105" s="82">
        <v>2032</v>
      </c>
      <c r="BM105" s="79">
        <f t="shared" si="12"/>
        <v>20735.406119655119</v>
      </c>
      <c r="BN105" s="79">
        <f t="shared" si="9"/>
        <v>10062.047739865724</v>
      </c>
      <c r="BO105" s="79">
        <f t="shared" si="9"/>
        <v>6524.3857388432079</v>
      </c>
      <c r="BP105" s="79">
        <f t="shared" si="9"/>
        <v>-77.001223093531735</v>
      </c>
      <c r="BQ105" s="79">
        <f t="shared" si="9"/>
        <v>3223.1349641749403</v>
      </c>
      <c r="BR105" s="90"/>
    </row>
    <row r="106" spans="1:70" x14ac:dyDescent="0.25">
      <c r="A106" s="23">
        <v>2033</v>
      </c>
      <c r="B106" s="74">
        <v>8830.7924798841123</v>
      </c>
      <c r="C106" s="74">
        <v>6950.3731257903855</v>
      </c>
      <c r="D106" s="74">
        <v>-4859.0568950903253</v>
      </c>
      <c r="E106" s="74">
        <v>-2.5847338546300307</v>
      </c>
      <c r="F106" s="74">
        <v>2258.6938322058413</v>
      </c>
      <c r="G106" s="65"/>
      <c r="H106" s="23">
        <v>2033</v>
      </c>
      <c r="I106" s="23">
        <v>15675.036107714754</v>
      </c>
      <c r="J106" s="23">
        <v>7395.6609578500502</v>
      </c>
      <c r="K106" s="23">
        <v>-1031.2314015666052</v>
      </c>
      <c r="L106" s="23">
        <v>14.530271726791398</v>
      </c>
      <c r="M106" s="23">
        <v>-725.38727575726807</v>
      </c>
      <c r="N106" s="73"/>
      <c r="O106" s="23">
        <v>2033</v>
      </c>
      <c r="P106" s="23">
        <v>7696.529021861963</v>
      </c>
      <c r="Q106" s="23">
        <v>2183.9312234434765</v>
      </c>
      <c r="R106" s="23">
        <v>479.99435692480256</v>
      </c>
      <c r="S106" s="23">
        <v>534.1053181596435</v>
      </c>
      <c r="T106" s="23">
        <v>-1859.6105065046868</v>
      </c>
      <c r="U106" s="65"/>
      <c r="V106" s="23">
        <v>2033</v>
      </c>
      <c r="W106" s="23">
        <v>64707.548235480674</v>
      </c>
      <c r="X106" s="23">
        <v>11389.337350321701</v>
      </c>
      <c r="Y106" s="23">
        <v>-13544.639361995913</v>
      </c>
      <c r="Z106" s="23">
        <v>1962.1293975414883</v>
      </c>
      <c r="AA106" s="23">
        <v>9017.3087647878565</v>
      </c>
      <c r="AB106" s="65"/>
      <c r="AC106" s="23">
        <v>2033</v>
      </c>
      <c r="AD106" s="140">
        <v>30413.174273203826</v>
      </c>
      <c r="AE106" s="140">
        <v>11030.494192062644</v>
      </c>
      <c r="AF106" s="140">
        <v>27948.011418922077</v>
      </c>
      <c r="AG106" s="140">
        <v>-72.13160386114032</v>
      </c>
      <c r="AH106" s="140">
        <v>8007.2749154324993</v>
      </c>
      <c r="AI106" s="65"/>
      <c r="AJ106" s="82">
        <v>2033</v>
      </c>
      <c r="AK106" s="91">
        <f t="shared" si="6"/>
        <v>8830.7924798841123</v>
      </c>
      <c r="AL106" s="91">
        <f t="shared" si="6"/>
        <v>6950.3731257903855</v>
      </c>
      <c r="AM106" s="91">
        <f t="shared" si="6"/>
        <v>-4859.0568950903253</v>
      </c>
      <c r="AN106" s="91">
        <f t="shared" si="6"/>
        <v>-2.5847338546300307</v>
      </c>
      <c r="AO106" s="91">
        <f t="shared" si="6"/>
        <v>2258.6938322058413</v>
      </c>
      <c r="AP106" s="81"/>
      <c r="AQ106" s="82">
        <v>2033</v>
      </c>
      <c r="AR106" s="79">
        <f t="shared" si="10"/>
        <v>15675.036107714754</v>
      </c>
      <c r="AS106" s="79">
        <f t="shared" si="7"/>
        <v>7395.6609578500502</v>
      </c>
      <c r="AT106" s="79">
        <f t="shared" si="7"/>
        <v>-1031.2314015666052</v>
      </c>
      <c r="AU106" s="79">
        <f t="shared" si="7"/>
        <v>14.530271726791398</v>
      </c>
      <c r="AV106" s="79">
        <f t="shared" si="7"/>
        <v>-725.38727575726807</v>
      </c>
      <c r="AW106" s="90"/>
      <c r="AX106" s="82">
        <v>2033</v>
      </c>
      <c r="AY106" s="91">
        <f t="shared" si="13"/>
        <v>7696.529021861963</v>
      </c>
      <c r="AZ106" s="91">
        <f t="shared" si="13"/>
        <v>2183.9312234434765</v>
      </c>
      <c r="BA106" s="91">
        <f t="shared" si="13"/>
        <v>479.99435692480256</v>
      </c>
      <c r="BB106" s="91">
        <f t="shared" si="13"/>
        <v>534.1053181596435</v>
      </c>
      <c r="BC106" s="91">
        <f t="shared" si="13"/>
        <v>-1859.6105065046868</v>
      </c>
      <c r="BD106" s="81"/>
      <c r="BE106" s="82">
        <v>2033</v>
      </c>
      <c r="BF106" s="79">
        <f t="shared" si="11"/>
        <v>64707.548235480674</v>
      </c>
      <c r="BG106" s="79">
        <f t="shared" si="8"/>
        <v>11389.337350321701</v>
      </c>
      <c r="BH106" s="79">
        <f t="shared" si="8"/>
        <v>-13544.639361995913</v>
      </c>
      <c r="BI106" s="79">
        <f t="shared" si="8"/>
        <v>1962.1293975414883</v>
      </c>
      <c r="BJ106" s="79">
        <f t="shared" si="8"/>
        <v>9017.3087647878565</v>
      </c>
      <c r="BK106" s="81"/>
      <c r="BL106" s="82">
        <v>2033</v>
      </c>
      <c r="BM106" s="79">
        <f t="shared" si="12"/>
        <v>30413.174273203826</v>
      </c>
      <c r="BN106" s="79">
        <f t="shared" si="9"/>
        <v>11030.494192062644</v>
      </c>
      <c r="BO106" s="79">
        <f t="shared" si="9"/>
        <v>27948.011418922077</v>
      </c>
      <c r="BP106" s="79">
        <f t="shared" si="9"/>
        <v>-72.13160386114032</v>
      </c>
      <c r="BQ106" s="79">
        <f t="shared" si="9"/>
        <v>8007.2749154324993</v>
      </c>
      <c r="BR106" s="90"/>
    </row>
    <row r="107" spans="1:70" x14ac:dyDescent="0.25">
      <c r="A107" s="23">
        <v>2034</v>
      </c>
      <c r="B107" s="75">
        <v>8422.8169718957506</v>
      </c>
      <c r="C107" s="75">
        <v>8935.0788476110902</v>
      </c>
      <c r="D107" s="75">
        <v>-4094.5347178339289</v>
      </c>
      <c r="E107" s="75">
        <v>-15.418770916316134</v>
      </c>
      <c r="F107" s="75">
        <v>-689.19015514786588</v>
      </c>
      <c r="G107" s="65"/>
      <c r="H107" s="23">
        <v>2034</v>
      </c>
      <c r="I107" s="23">
        <v>12116.099522215314</v>
      </c>
      <c r="J107" s="23">
        <v>10931.006010170793</v>
      </c>
      <c r="K107" s="23">
        <v>-2215.4083154998225</v>
      </c>
      <c r="L107" s="23">
        <v>-6.0035336643850314</v>
      </c>
      <c r="M107" s="23">
        <v>-4053.3710446410114</v>
      </c>
      <c r="N107" s="73"/>
      <c r="O107" s="23">
        <v>2034</v>
      </c>
      <c r="P107" s="23">
        <v>6534.0820643260377</v>
      </c>
      <c r="Q107" s="23">
        <v>1837.6110357793514</v>
      </c>
      <c r="R107" s="23">
        <v>539.74822736067836</v>
      </c>
      <c r="S107" s="23">
        <v>357.62808554902585</v>
      </c>
      <c r="T107" s="23">
        <v>-1533.873342108971</v>
      </c>
      <c r="U107" s="65"/>
      <c r="V107" s="23">
        <v>2034</v>
      </c>
      <c r="W107" s="23">
        <v>55163.085938130505</v>
      </c>
      <c r="X107" s="23">
        <v>9850.9790566160809</v>
      </c>
      <c r="Y107" s="23">
        <v>-13589.338712171011</v>
      </c>
      <c r="Z107" s="23">
        <v>2470.0358396327647</v>
      </c>
      <c r="AA107" s="23">
        <v>8100.5339131108485</v>
      </c>
      <c r="AB107" s="65"/>
      <c r="AC107" s="23">
        <v>2034</v>
      </c>
      <c r="AD107" s="141">
        <v>22192.364134932635</v>
      </c>
      <c r="AE107" s="141">
        <v>8526.5758869813289</v>
      </c>
      <c r="AF107" s="141">
        <v>26100.878162622015</v>
      </c>
      <c r="AG107" s="141">
        <v>25.521915625176916</v>
      </c>
      <c r="AH107" s="141">
        <v>8342.5704512708471</v>
      </c>
      <c r="AI107" s="65"/>
      <c r="AJ107" s="82">
        <v>2034</v>
      </c>
      <c r="AK107" s="91">
        <f t="shared" si="6"/>
        <v>8422.8169718957506</v>
      </c>
      <c r="AL107" s="91">
        <f t="shared" si="6"/>
        <v>8935.0788476110902</v>
      </c>
      <c r="AM107" s="91">
        <f t="shared" si="6"/>
        <v>-4094.5347178339289</v>
      </c>
      <c r="AN107" s="91">
        <f t="shared" si="6"/>
        <v>-15.418770916316134</v>
      </c>
      <c r="AO107" s="91">
        <f t="shared" si="6"/>
        <v>-689.19015514786588</v>
      </c>
      <c r="AP107" s="81"/>
      <c r="AQ107" s="82">
        <v>2034</v>
      </c>
      <c r="AR107" s="79">
        <f t="shared" si="10"/>
        <v>12116.099522215314</v>
      </c>
      <c r="AS107" s="79">
        <f t="shared" si="7"/>
        <v>10931.006010170793</v>
      </c>
      <c r="AT107" s="79">
        <f t="shared" si="7"/>
        <v>-2215.4083154998225</v>
      </c>
      <c r="AU107" s="79">
        <f t="shared" si="7"/>
        <v>-6.0035336643850314</v>
      </c>
      <c r="AV107" s="79">
        <f t="shared" si="7"/>
        <v>-4053.3710446410114</v>
      </c>
      <c r="AW107" s="90"/>
      <c r="AX107" s="82">
        <v>2034</v>
      </c>
      <c r="AY107" s="91">
        <f t="shared" si="13"/>
        <v>6534.0820643260377</v>
      </c>
      <c r="AZ107" s="91">
        <f t="shared" si="13"/>
        <v>1837.6110357793514</v>
      </c>
      <c r="BA107" s="91">
        <f t="shared" si="13"/>
        <v>539.74822736067836</v>
      </c>
      <c r="BB107" s="91">
        <f t="shared" si="13"/>
        <v>357.62808554902585</v>
      </c>
      <c r="BC107" s="91">
        <f t="shared" si="13"/>
        <v>-1533.873342108971</v>
      </c>
      <c r="BD107" s="81"/>
      <c r="BE107" s="82">
        <v>2034</v>
      </c>
      <c r="BF107" s="79">
        <f t="shared" si="11"/>
        <v>55163.085938130505</v>
      </c>
      <c r="BG107" s="79">
        <f t="shared" si="8"/>
        <v>9850.9790566160809</v>
      </c>
      <c r="BH107" s="79">
        <f t="shared" si="8"/>
        <v>-13589.338712171011</v>
      </c>
      <c r="BI107" s="79">
        <f t="shared" si="8"/>
        <v>2470.0358396327647</v>
      </c>
      <c r="BJ107" s="79">
        <f t="shared" si="8"/>
        <v>8100.5339131108485</v>
      </c>
      <c r="BK107" s="81"/>
      <c r="BL107" s="82">
        <v>2034</v>
      </c>
      <c r="BM107" s="79">
        <f t="shared" si="12"/>
        <v>22192.364134932635</v>
      </c>
      <c r="BN107" s="79">
        <f t="shared" si="9"/>
        <v>8526.5758869813289</v>
      </c>
      <c r="BO107" s="79">
        <f t="shared" si="9"/>
        <v>26100.878162622015</v>
      </c>
      <c r="BP107" s="79">
        <f t="shared" si="9"/>
        <v>25.521915625176916</v>
      </c>
      <c r="BQ107" s="79">
        <f t="shared" si="9"/>
        <v>8342.5704512708471</v>
      </c>
      <c r="BR107" s="90"/>
    </row>
    <row r="108" spans="1:70" x14ac:dyDescent="0.25">
      <c r="A108" s="23" t="s">
        <v>33</v>
      </c>
      <c r="B108" s="74">
        <f>-PV($B$2,(Network_option_lifespan-(A107-Option_B3_Year)),B107,,0)</f>
        <v>126732.20465366192</v>
      </c>
      <c r="C108" s="74">
        <f>-PV($B$2,(Network_option_lifespan-(A107-Option_B3_Year)),C107,,0)</f>
        <v>134439.84891163913</v>
      </c>
      <c r="D108" s="74">
        <f>-PV($B$2,(Network_option_lifespan-(A107-Option_B3_Year)),D107,,0)</f>
        <v>-61607.584915294763</v>
      </c>
      <c r="E108" s="74">
        <f>-PV($B$2,(Network_option_lifespan-(A107-Option_B3_Year)),E107,,0)</f>
        <v>-231.99540460092669</v>
      </c>
      <c r="F108" s="74">
        <f>-PV($B$2,(Network_option_lifespan-(A107-Option_B3_Year)),F107,,0)</f>
        <v>-10369.759675287101</v>
      </c>
      <c r="G108" s="65"/>
      <c r="H108" s="23" t="s">
        <v>33</v>
      </c>
      <c r="I108" s="74">
        <f>-PV($B$2,(Network_option_lifespan-(H107-Option_B3_Year)),I107,,0)</f>
        <v>182302.43033619272</v>
      </c>
      <c r="J108" s="74">
        <f>-PV($B$2,(Network_option_lifespan-(H107-Option_B3_Year)),J107,,0)</f>
        <v>164471.16153345277</v>
      </c>
      <c r="K108" s="74">
        <f>-PV($B$2,(Network_option_lifespan-(H107-Option_B3_Year)),K107,,0)</f>
        <v>-33333.691206655247</v>
      </c>
      <c r="L108" s="74">
        <f>-PV($B$2,(Network_option_lifespan-(H107-Option_B3_Year)),L107,,0)</f>
        <v>-90.330949792530959</v>
      </c>
      <c r="M108" s="74">
        <f>-PV($B$2,(Network_option_lifespan-(H107-Option_B3_Year)),M107,,0)</f>
        <v>-60988.224068111696</v>
      </c>
      <c r="N108" s="73"/>
      <c r="O108" s="23" t="s">
        <v>33</v>
      </c>
      <c r="P108" s="74">
        <f>-PV($B$2,(Network_option_lifespan-(O107-Option_B3_Year)),P107,,0)</f>
        <v>98313.73852275587</v>
      </c>
      <c r="Q108" s="74">
        <f>-PV($B$2,(Network_option_lifespan-(O107-Option_B3_Year)),Q107,,0)</f>
        <v>27649.241178726497</v>
      </c>
      <c r="R108" s="74">
        <f>-PV($B$2,(Network_option_lifespan-(O107-Option_B3_Year)),R107,,0)</f>
        <v>8121.2120647480888</v>
      </c>
      <c r="S108" s="74">
        <f>-PV($B$2,(Network_option_lifespan-(O107-Option_B3_Year)),S107,,0)</f>
        <v>5380.9783447657501</v>
      </c>
      <c r="T108" s="74">
        <f>-PV($B$2,(Network_option_lifespan-(O107-Option_B3_Year)),T107,,0)</f>
        <v>-23079.113668689664</v>
      </c>
      <c r="U108" s="65"/>
      <c r="V108" s="23" t="s">
        <v>33</v>
      </c>
      <c r="W108" s="74">
        <f>-PV($B$2,(Network_option_lifespan-(V107-Option_B3_Year)),W107,,0)</f>
        <v>830000.16737455258</v>
      </c>
      <c r="X108" s="74">
        <f>-PV($B$2,(Network_option_lifespan-(V107-Option_B3_Year)),X107,,0)</f>
        <v>148220.75536101992</v>
      </c>
      <c r="Y108" s="74">
        <f>-PV($B$2,(Network_option_lifespan-(V107-Option_B3_Year)),Y107,,0)</f>
        <v>-204469.22455103099</v>
      </c>
      <c r="Z108" s="74">
        <f>-PV($B$2,(Network_option_lifespan-(V107-Option_B3_Year)),Z107,,0)</f>
        <v>37164.892526420866</v>
      </c>
      <c r="AA108" s="74">
        <f>-PV($B$2,(Network_option_lifespan-(V107-Option_B3_Year)),AA107,,0)</f>
        <v>121883.03807452119</v>
      </c>
      <c r="AB108" s="65"/>
      <c r="AC108" s="23" t="s">
        <v>33</v>
      </c>
      <c r="AD108" s="74">
        <f>-PV($B$2,(Network_option_lifespan-(AC107-Option_B3_Year)),AD107,,0)</f>
        <v>333912.89905517845</v>
      </c>
      <c r="AE108" s="74">
        <f>-PV($B$2,(Network_option_lifespan-(AC107-Option_B3_Year)),AE107,,0)</f>
        <v>128293.39209310689</v>
      </c>
      <c r="AF108" s="74">
        <f>-PV($B$2,(Network_option_lifespan-(AC107-Option_B3_Year)),AF107,,0)</f>
        <v>392721.56144231244</v>
      </c>
      <c r="AG108" s="74">
        <f>-PV($B$2,(Network_option_lifespan-(AC107-Option_B3_Year)),AG107,,0)</f>
        <v>384.0103192264221</v>
      </c>
      <c r="AH108" s="74">
        <f>-PV($B$2,(Network_option_lifespan-(AC107-Option_B3_Year)),AH107,,0)</f>
        <v>125524.79168143267</v>
      </c>
      <c r="AI108" s="65"/>
      <c r="AJ108" s="82" t="s">
        <v>33</v>
      </c>
      <c r="AK108" s="91">
        <f>-PV($B$2,(Network_option_lifespan-(AJ107-Option_B3_Year)),AK107,,0)</f>
        <v>126732.20465366192</v>
      </c>
      <c r="AL108" s="91">
        <f>-PV($B$2,(Network_option_lifespan-(AJ107-Option_B3_Year)),AL107,,0)</f>
        <v>134439.84891163913</v>
      </c>
      <c r="AM108" s="91">
        <f>-PV($B$2,(Network_option_lifespan-(AJ107-Option_B3_Year)),AM107,,0)</f>
        <v>-61607.584915294763</v>
      </c>
      <c r="AN108" s="91">
        <f>-PV($B$2,(Network_option_lifespan-(AJ107-Option_B3_Year)),AN107,,0)</f>
        <v>-231.99540460092669</v>
      </c>
      <c r="AO108" s="91">
        <f>-PV($B$2,(Network_option_lifespan-(AJ107-Option_B3_Year)),AO107,,0)</f>
        <v>-10369.759675287101</v>
      </c>
      <c r="AP108" s="81"/>
      <c r="AQ108" s="82" t="s">
        <v>33</v>
      </c>
      <c r="AR108" s="91">
        <f>-PV($B$2,(Network_option_lifespan-(AQ107-Option_B3_Year)),AR107,,0)</f>
        <v>182302.43033619272</v>
      </c>
      <c r="AS108" s="91">
        <f>-PV($B$2,(Network_option_lifespan-(AQ107-Option_B3_Year)),AS107,,0)</f>
        <v>164471.16153345277</v>
      </c>
      <c r="AT108" s="91">
        <f>-PV($B$2,(Network_option_lifespan-(AQ107-Option_B3_Year)),AT107,,0)</f>
        <v>-33333.691206655247</v>
      </c>
      <c r="AU108" s="91">
        <f>-PV($B$2,(Network_option_lifespan-(AQ107-Option_B3_Year)),AU107,,0)</f>
        <v>-90.330949792530959</v>
      </c>
      <c r="AV108" s="91">
        <f>-PV($B$2,(Network_option_lifespan-(AQ107-Option_B3_Year)),AV107,,0)</f>
        <v>-60988.224068111696</v>
      </c>
      <c r="AW108" s="90"/>
      <c r="AX108" s="82" t="s">
        <v>33</v>
      </c>
      <c r="AY108" s="91">
        <f>-PV($B$2,(Network_option_lifespan-(AX107-Option_B3_Year)),AY107,,0)</f>
        <v>98313.73852275587</v>
      </c>
      <c r="AZ108" s="91">
        <f>-PV($B$2,(Network_option_lifespan-(AX107-Option_B3_Year)),AZ107,,0)</f>
        <v>27649.241178726497</v>
      </c>
      <c r="BA108" s="91">
        <f>-PV($B$2,(Network_option_lifespan-(AX107-Option_B3_Year)),BA107,,0)</f>
        <v>8121.2120647480888</v>
      </c>
      <c r="BB108" s="91">
        <f>-PV($B$2,(Network_option_lifespan-(AX107-Option_B3_Year)),BB107,,0)</f>
        <v>5380.9783447657501</v>
      </c>
      <c r="BC108" s="91">
        <f>-PV($B$2,(Network_option_lifespan-(AX107-Option_B3_Year)),BC107,,0)</f>
        <v>-23079.113668689664</v>
      </c>
      <c r="BD108" s="81"/>
      <c r="BE108" s="82" t="s">
        <v>33</v>
      </c>
      <c r="BF108" s="91">
        <f>-PV($B$2,(Network_option_lifespan-(BE107-Option_B3_Year)),BF107,,0)</f>
        <v>830000.16737455258</v>
      </c>
      <c r="BG108" s="91">
        <f>-PV($B$2,(Network_option_lifespan-(BE107-Option_B3_Year)),BG107,,0)</f>
        <v>148220.75536101992</v>
      </c>
      <c r="BH108" s="91">
        <f>-PV($B$2,(Network_option_lifespan-(BE107-Option_B3_Year)),BH107,,0)</f>
        <v>-204469.22455103099</v>
      </c>
      <c r="BI108" s="91">
        <f>-PV($B$2,(Network_option_lifespan-(BE107-Option_B3_Year)),BI107,,0)</f>
        <v>37164.892526420866</v>
      </c>
      <c r="BJ108" s="91">
        <f>-PV($B$2,(Network_option_lifespan-(BE107-Option_B3_Year)),BJ107,,0)</f>
        <v>121883.03807452119</v>
      </c>
      <c r="BK108" s="81"/>
      <c r="BL108" s="82" t="s">
        <v>33</v>
      </c>
      <c r="BM108" s="91">
        <f>-PV($B$2,(Network_option_lifespan-(BL107-Option_B3_Year)),BM107,,0)</f>
        <v>333912.89905517845</v>
      </c>
      <c r="BN108" s="91">
        <f>-PV($B$2,(Network_option_lifespan-(BL107-Option_B3_Year)),BN107,,0)</f>
        <v>128293.39209310689</v>
      </c>
      <c r="BO108" s="91">
        <f>-PV($B$2,(Network_option_lifespan-(BL107-Option_B3_Year)),BO107,,0)</f>
        <v>392721.56144231244</v>
      </c>
      <c r="BP108" s="91">
        <f>-PV($B$2,(Network_option_lifespan-(BL107-Option_B3_Year)),BP107,,0)</f>
        <v>384.0103192264221</v>
      </c>
      <c r="BQ108" s="91">
        <f>-PV($B$2,(Network_option_lifespan-(BL107-Option_B3_Year)),BQ107,,0)</f>
        <v>125524.79168143267</v>
      </c>
      <c r="BR108" s="90"/>
    </row>
    <row r="109" spans="1:70" x14ac:dyDescent="0.2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</row>
    <row r="110" spans="1:70" x14ac:dyDescent="0.25">
      <c r="A110" s="69" t="s">
        <v>46</v>
      </c>
      <c r="B110" s="65"/>
      <c r="C110" s="65"/>
      <c r="D110" s="65"/>
      <c r="E110" s="65"/>
      <c r="F110" s="65"/>
      <c r="G110" s="65"/>
      <c r="H110" s="69" t="s">
        <v>46</v>
      </c>
      <c r="I110" s="65"/>
      <c r="J110" s="65"/>
      <c r="K110" s="65"/>
      <c r="L110" s="65"/>
      <c r="M110" s="65"/>
      <c r="N110" s="65"/>
      <c r="O110" s="69" t="s">
        <v>46</v>
      </c>
      <c r="P110" s="65"/>
      <c r="Q110" s="65"/>
      <c r="R110" s="65"/>
      <c r="S110" s="65"/>
      <c r="T110" s="65"/>
      <c r="U110" s="65"/>
      <c r="V110" s="69" t="s">
        <v>46</v>
      </c>
      <c r="W110" s="65"/>
      <c r="X110" s="65"/>
      <c r="Y110" s="65"/>
      <c r="Z110" s="65"/>
      <c r="AA110" s="65"/>
      <c r="AB110" s="65"/>
      <c r="AC110" s="69" t="s">
        <v>46</v>
      </c>
      <c r="AD110" s="65"/>
      <c r="AE110" s="65"/>
      <c r="AF110" s="65"/>
      <c r="AG110" s="65"/>
      <c r="AH110" s="65"/>
      <c r="AI110" s="65"/>
      <c r="AJ110" s="86" t="s">
        <v>46</v>
      </c>
      <c r="AK110" s="81"/>
      <c r="AL110" s="81"/>
      <c r="AM110" s="81"/>
      <c r="AN110" s="81"/>
      <c r="AO110" s="81"/>
      <c r="AP110" s="81"/>
      <c r="AQ110" s="86" t="s">
        <v>46</v>
      </c>
      <c r="AR110" s="81"/>
      <c r="AS110" s="81"/>
      <c r="AT110" s="81"/>
      <c r="AU110" s="81"/>
      <c r="AV110" s="81"/>
      <c r="AW110" s="81"/>
      <c r="AX110" s="86" t="s">
        <v>46</v>
      </c>
      <c r="AY110" s="81"/>
      <c r="AZ110" s="81"/>
      <c r="BA110" s="81"/>
      <c r="BB110" s="81"/>
      <c r="BC110" s="81"/>
      <c r="BD110" s="81"/>
      <c r="BE110" s="86" t="s">
        <v>46</v>
      </c>
      <c r="BF110" s="81"/>
      <c r="BG110" s="81"/>
      <c r="BH110" s="81"/>
      <c r="BI110" s="81"/>
      <c r="BJ110" s="81"/>
      <c r="BK110" s="81"/>
      <c r="BL110" s="86" t="s">
        <v>46</v>
      </c>
      <c r="BM110" s="81"/>
      <c r="BN110" s="81"/>
      <c r="BO110" s="81"/>
      <c r="BP110" s="81"/>
      <c r="BQ110" s="81"/>
      <c r="BR110" s="81"/>
    </row>
    <row r="111" spans="1:70" x14ac:dyDescent="0.25">
      <c r="A111" s="63" t="str">
        <f>A50</f>
        <v>Neutral 4 Deg</v>
      </c>
      <c r="B111" s="63"/>
      <c r="C111" s="63"/>
      <c r="D111" s="63"/>
      <c r="E111" s="63"/>
      <c r="F111" s="23"/>
      <c r="G111" s="65"/>
      <c r="H111" s="63" t="str">
        <f>H50</f>
        <v>NeutralWS 4 Deg</v>
      </c>
      <c r="I111" s="63"/>
      <c r="J111" s="63"/>
      <c r="K111" s="63"/>
      <c r="L111" s="63"/>
      <c r="M111" s="23"/>
      <c r="N111" s="61"/>
      <c r="O111" s="63" t="str">
        <f>O50</f>
        <v>Slow Change 4 Deg</v>
      </c>
      <c r="P111" s="63"/>
      <c r="Q111" s="63"/>
      <c r="R111" s="63"/>
      <c r="S111" s="63"/>
      <c r="T111" s="23"/>
      <c r="U111" s="65"/>
      <c r="V111" s="63" t="str">
        <f>V50</f>
        <v>Fast Change 4 Deg</v>
      </c>
      <c r="W111" s="63"/>
      <c r="X111" s="63"/>
      <c r="Y111" s="63"/>
      <c r="Z111" s="63"/>
      <c r="AA111" s="23"/>
      <c r="AB111" s="65"/>
      <c r="AC111" s="63" t="str">
        <f>AC50</f>
        <v>NoIC 4 Deg</v>
      </c>
      <c r="AD111" s="63"/>
      <c r="AE111" s="63"/>
      <c r="AF111" s="63"/>
      <c r="AG111" s="63"/>
      <c r="AH111" s="23"/>
      <c r="AI111" s="65"/>
      <c r="AJ111" s="79" t="str">
        <f>AJ50</f>
        <v>Neutral 2 Deg</v>
      </c>
      <c r="AK111" s="79"/>
      <c r="AL111" s="79"/>
      <c r="AM111" s="79"/>
      <c r="AN111" s="79"/>
      <c r="AO111" s="82"/>
      <c r="AP111" s="81"/>
      <c r="AQ111" s="79" t="str">
        <f>AQ50</f>
        <v>NeutralWS 2 Deg</v>
      </c>
      <c r="AR111" s="79"/>
      <c r="AS111" s="79"/>
      <c r="AT111" s="79"/>
      <c r="AU111" s="79"/>
      <c r="AV111" s="82"/>
      <c r="AW111" s="77"/>
      <c r="AX111" s="79" t="str">
        <f>AX50</f>
        <v>Slow Change 2 Deg</v>
      </c>
      <c r="AY111" s="79"/>
      <c r="AZ111" s="79"/>
      <c r="BA111" s="79"/>
      <c r="BB111" s="79"/>
      <c r="BC111" s="82"/>
      <c r="BD111" s="81"/>
      <c r="BE111" s="79" t="str">
        <f>BE50</f>
        <v>Fast Change 2 Deg</v>
      </c>
      <c r="BF111" s="79"/>
      <c r="BG111" s="79"/>
      <c r="BH111" s="79"/>
      <c r="BI111" s="79"/>
      <c r="BJ111" s="82"/>
      <c r="BK111" s="81"/>
      <c r="BL111" s="79" t="str">
        <f>BL50</f>
        <v>NoIC 2 Deg</v>
      </c>
      <c r="BM111" s="79"/>
      <c r="BN111" s="79"/>
      <c r="BO111" s="79"/>
      <c r="BP111" s="79"/>
      <c r="BQ111" s="82"/>
      <c r="BR111" s="77"/>
    </row>
    <row r="112" spans="1:70" x14ac:dyDescent="0.25">
      <c r="A112" s="23" t="s">
        <v>1</v>
      </c>
      <c r="B112" s="63" t="s">
        <v>2</v>
      </c>
      <c r="C112" s="63" t="s">
        <v>17</v>
      </c>
      <c r="D112" s="63" t="s">
        <v>3</v>
      </c>
      <c r="E112" s="63" t="s">
        <v>18</v>
      </c>
      <c r="F112" s="63" t="s">
        <v>19</v>
      </c>
      <c r="G112" s="65"/>
      <c r="H112" s="23" t="s">
        <v>1</v>
      </c>
      <c r="I112" s="63" t="s">
        <v>2</v>
      </c>
      <c r="J112" s="63" t="s">
        <v>17</v>
      </c>
      <c r="K112" s="63" t="s">
        <v>3</v>
      </c>
      <c r="L112" s="63" t="s">
        <v>18</v>
      </c>
      <c r="M112" s="63" t="s">
        <v>19</v>
      </c>
      <c r="N112" s="73"/>
      <c r="O112" s="23" t="s">
        <v>1</v>
      </c>
      <c r="P112" s="63" t="s">
        <v>2</v>
      </c>
      <c r="Q112" s="63" t="s">
        <v>17</v>
      </c>
      <c r="R112" s="63" t="s">
        <v>3</v>
      </c>
      <c r="S112" s="63" t="s">
        <v>18</v>
      </c>
      <c r="T112" s="63" t="s">
        <v>19</v>
      </c>
      <c r="U112" s="65"/>
      <c r="V112" s="23" t="s">
        <v>1</v>
      </c>
      <c r="W112" s="63" t="s">
        <v>2</v>
      </c>
      <c r="X112" s="63" t="s">
        <v>17</v>
      </c>
      <c r="Y112" s="63" t="s">
        <v>3</v>
      </c>
      <c r="Z112" s="63" t="s">
        <v>18</v>
      </c>
      <c r="AA112" s="63" t="s">
        <v>19</v>
      </c>
      <c r="AB112" s="65"/>
      <c r="AC112" s="23" t="s">
        <v>1</v>
      </c>
      <c r="AD112" s="63" t="s">
        <v>2</v>
      </c>
      <c r="AE112" s="63" t="s">
        <v>17</v>
      </c>
      <c r="AF112" s="63" t="s">
        <v>3</v>
      </c>
      <c r="AG112" s="63" t="s">
        <v>18</v>
      </c>
      <c r="AH112" s="63" t="s">
        <v>19</v>
      </c>
      <c r="AI112" s="65"/>
      <c r="AJ112" s="82" t="s">
        <v>1</v>
      </c>
      <c r="AK112" s="79" t="s">
        <v>2</v>
      </c>
      <c r="AL112" s="79" t="s">
        <v>17</v>
      </c>
      <c r="AM112" s="79" t="s">
        <v>3</v>
      </c>
      <c r="AN112" s="79" t="s">
        <v>18</v>
      </c>
      <c r="AO112" s="79" t="s">
        <v>19</v>
      </c>
      <c r="AP112" s="81"/>
      <c r="AQ112" s="82" t="s">
        <v>1</v>
      </c>
      <c r="AR112" s="79" t="s">
        <v>2</v>
      </c>
      <c r="AS112" s="79" t="s">
        <v>17</v>
      </c>
      <c r="AT112" s="79" t="s">
        <v>3</v>
      </c>
      <c r="AU112" s="79" t="s">
        <v>18</v>
      </c>
      <c r="AV112" s="79" t="s">
        <v>19</v>
      </c>
      <c r="AW112" s="90"/>
      <c r="AX112" s="82" t="s">
        <v>1</v>
      </c>
      <c r="AY112" s="79" t="s">
        <v>2</v>
      </c>
      <c r="AZ112" s="79" t="s">
        <v>17</v>
      </c>
      <c r="BA112" s="79" t="s">
        <v>3</v>
      </c>
      <c r="BB112" s="79" t="s">
        <v>18</v>
      </c>
      <c r="BC112" s="79" t="s">
        <v>19</v>
      </c>
      <c r="BD112" s="81"/>
      <c r="BE112" s="82" t="s">
        <v>1</v>
      </c>
      <c r="BF112" s="79" t="s">
        <v>2</v>
      </c>
      <c r="BG112" s="79" t="s">
        <v>17</v>
      </c>
      <c r="BH112" s="79" t="s">
        <v>3</v>
      </c>
      <c r="BI112" s="79" t="s">
        <v>18</v>
      </c>
      <c r="BJ112" s="79" t="s">
        <v>19</v>
      </c>
      <c r="BK112" s="81"/>
      <c r="BL112" s="82" t="s">
        <v>1</v>
      </c>
      <c r="BM112" s="79" t="s">
        <v>2</v>
      </c>
      <c r="BN112" s="79" t="s">
        <v>17</v>
      </c>
      <c r="BO112" s="79" t="s">
        <v>3</v>
      </c>
      <c r="BP112" s="79" t="s">
        <v>18</v>
      </c>
      <c r="BQ112" s="79" t="s">
        <v>19</v>
      </c>
      <c r="BR112" s="90"/>
    </row>
    <row r="113" spans="1:70" x14ac:dyDescent="0.25">
      <c r="A113" s="23">
        <v>2020</v>
      </c>
      <c r="B113" s="75">
        <v>0</v>
      </c>
      <c r="C113" s="75">
        <v>0</v>
      </c>
      <c r="D113" s="75">
        <v>0</v>
      </c>
      <c r="E113" s="75">
        <v>0</v>
      </c>
      <c r="F113" s="75">
        <v>0</v>
      </c>
      <c r="G113" s="65"/>
      <c r="H113" s="23">
        <v>2020</v>
      </c>
      <c r="I113" s="75">
        <v>0</v>
      </c>
      <c r="J113" s="75">
        <v>0</v>
      </c>
      <c r="K113" s="75">
        <v>0</v>
      </c>
      <c r="L113" s="75">
        <v>0</v>
      </c>
      <c r="M113" s="75">
        <v>0</v>
      </c>
      <c r="N113" s="73"/>
      <c r="O113" s="23">
        <v>2020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65"/>
      <c r="V113" s="23">
        <v>2020</v>
      </c>
      <c r="W113" s="75">
        <v>0</v>
      </c>
      <c r="X113" s="75">
        <v>0</v>
      </c>
      <c r="Y113" s="75">
        <v>0</v>
      </c>
      <c r="Z113" s="75">
        <v>0</v>
      </c>
      <c r="AA113" s="75">
        <v>0</v>
      </c>
      <c r="AB113" s="65"/>
      <c r="AC113" s="23">
        <v>2020</v>
      </c>
      <c r="AD113" s="75">
        <v>0</v>
      </c>
      <c r="AE113" s="75">
        <v>0</v>
      </c>
      <c r="AF113" s="75">
        <v>0</v>
      </c>
      <c r="AG113" s="75">
        <v>0</v>
      </c>
      <c r="AH113" s="75">
        <v>0</v>
      </c>
      <c r="AI113" s="65"/>
      <c r="AJ113" s="82">
        <v>2020</v>
      </c>
      <c r="AK113" s="91">
        <f t="shared" ref="AK113:AO118" si="14">B113</f>
        <v>0</v>
      </c>
      <c r="AL113" s="91">
        <f t="shared" si="14"/>
        <v>0</v>
      </c>
      <c r="AM113" s="91">
        <f t="shared" si="14"/>
        <v>0</v>
      </c>
      <c r="AN113" s="91">
        <f t="shared" si="14"/>
        <v>0</v>
      </c>
      <c r="AO113" s="91">
        <f t="shared" si="14"/>
        <v>0</v>
      </c>
      <c r="AP113" s="81"/>
      <c r="AQ113" s="82">
        <v>2020</v>
      </c>
      <c r="AR113" s="79">
        <f>I113</f>
        <v>0</v>
      </c>
      <c r="AS113" s="79">
        <f t="shared" ref="AS113:AV118" si="15">J113</f>
        <v>0</v>
      </c>
      <c r="AT113" s="79">
        <f t="shared" si="15"/>
        <v>0</v>
      </c>
      <c r="AU113" s="79">
        <f t="shared" si="15"/>
        <v>0</v>
      </c>
      <c r="AV113" s="79">
        <f t="shared" si="15"/>
        <v>0</v>
      </c>
      <c r="AW113" s="90"/>
      <c r="AX113" s="82">
        <v>2020</v>
      </c>
      <c r="AY113" s="92">
        <v>0</v>
      </c>
      <c r="AZ113" s="92">
        <v>0</v>
      </c>
      <c r="BA113" s="92">
        <v>0</v>
      </c>
      <c r="BB113" s="92">
        <v>0</v>
      </c>
      <c r="BC113" s="92">
        <v>0</v>
      </c>
      <c r="BD113" s="81"/>
      <c r="BE113" s="82">
        <v>2020</v>
      </c>
      <c r="BF113" s="79">
        <f>W113</f>
        <v>0</v>
      </c>
      <c r="BG113" s="79">
        <f t="shared" ref="BG113:BJ118" si="16">X113</f>
        <v>0</v>
      </c>
      <c r="BH113" s="79">
        <f t="shared" si="16"/>
        <v>0</v>
      </c>
      <c r="BI113" s="79">
        <f t="shared" si="16"/>
        <v>0</v>
      </c>
      <c r="BJ113" s="79">
        <f t="shared" si="16"/>
        <v>0</v>
      </c>
      <c r="BK113" s="81"/>
      <c r="BL113" s="82">
        <v>2020</v>
      </c>
      <c r="BM113" s="79">
        <f>AD113</f>
        <v>0</v>
      </c>
      <c r="BN113" s="79">
        <f t="shared" ref="BN113:BQ118" si="17">AE113</f>
        <v>0</v>
      </c>
      <c r="BO113" s="79">
        <f t="shared" si="17"/>
        <v>0</v>
      </c>
      <c r="BP113" s="79">
        <f t="shared" si="17"/>
        <v>0</v>
      </c>
      <c r="BQ113" s="79">
        <f t="shared" si="17"/>
        <v>0</v>
      </c>
      <c r="BR113" s="90"/>
    </row>
    <row r="114" spans="1:70" x14ac:dyDescent="0.25">
      <c r="A114" s="23">
        <v>2021</v>
      </c>
      <c r="B114" s="75">
        <v>0</v>
      </c>
      <c r="C114" s="75">
        <v>0</v>
      </c>
      <c r="D114" s="75">
        <v>0</v>
      </c>
      <c r="E114" s="75">
        <v>0</v>
      </c>
      <c r="F114" s="75">
        <v>0</v>
      </c>
      <c r="G114" s="65"/>
      <c r="H114" s="23">
        <v>2021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3"/>
      <c r="O114" s="23">
        <v>2021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65"/>
      <c r="V114" s="23">
        <v>2021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65"/>
      <c r="AC114" s="23">
        <v>2021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65"/>
      <c r="AJ114" s="82">
        <v>2021</v>
      </c>
      <c r="AK114" s="91">
        <f t="shared" si="14"/>
        <v>0</v>
      </c>
      <c r="AL114" s="91">
        <f t="shared" si="14"/>
        <v>0</v>
      </c>
      <c r="AM114" s="91">
        <f t="shared" si="14"/>
        <v>0</v>
      </c>
      <c r="AN114" s="91">
        <f t="shared" si="14"/>
        <v>0</v>
      </c>
      <c r="AO114" s="91">
        <f t="shared" si="14"/>
        <v>0</v>
      </c>
      <c r="AP114" s="81"/>
      <c r="AQ114" s="82">
        <v>2021</v>
      </c>
      <c r="AR114" s="79">
        <f t="shared" ref="AR114:AR118" si="18">I114</f>
        <v>0</v>
      </c>
      <c r="AS114" s="79">
        <f t="shared" si="15"/>
        <v>0</v>
      </c>
      <c r="AT114" s="79">
        <f t="shared" si="15"/>
        <v>0</v>
      </c>
      <c r="AU114" s="79">
        <f t="shared" si="15"/>
        <v>0</v>
      </c>
      <c r="AV114" s="79">
        <f t="shared" si="15"/>
        <v>0</v>
      </c>
      <c r="AW114" s="90"/>
      <c r="AX114" s="82">
        <v>2021</v>
      </c>
      <c r="AY114" s="92">
        <v>0</v>
      </c>
      <c r="AZ114" s="92">
        <v>0</v>
      </c>
      <c r="BA114" s="92">
        <v>0</v>
      </c>
      <c r="BB114" s="92">
        <v>0</v>
      </c>
      <c r="BC114" s="92">
        <v>0</v>
      </c>
      <c r="BD114" s="81"/>
      <c r="BE114" s="82">
        <v>2021</v>
      </c>
      <c r="BF114" s="79">
        <f t="shared" ref="BF114:BF118" si="19">W114</f>
        <v>0</v>
      </c>
      <c r="BG114" s="79">
        <f t="shared" si="16"/>
        <v>0</v>
      </c>
      <c r="BH114" s="79">
        <f t="shared" si="16"/>
        <v>0</v>
      </c>
      <c r="BI114" s="79">
        <f t="shared" si="16"/>
        <v>0</v>
      </c>
      <c r="BJ114" s="79">
        <f t="shared" si="16"/>
        <v>0</v>
      </c>
      <c r="BK114" s="81"/>
      <c r="BL114" s="82">
        <v>2021</v>
      </c>
      <c r="BM114" s="79">
        <f t="shared" ref="BM114:BM118" si="20">AD114</f>
        <v>0</v>
      </c>
      <c r="BN114" s="79">
        <f t="shared" si="17"/>
        <v>0</v>
      </c>
      <c r="BO114" s="79">
        <f t="shared" si="17"/>
        <v>0</v>
      </c>
      <c r="BP114" s="79">
        <f t="shared" si="17"/>
        <v>0</v>
      </c>
      <c r="BQ114" s="79">
        <f t="shared" si="17"/>
        <v>0</v>
      </c>
      <c r="BR114" s="90"/>
    </row>
    <row r="115" spans="1:70" x14ac:dyDescent="0.25">
      <c r="A115" s="23">
        <v>2022</v>
      </c>
      <c r="B115" s="75">
        <v>0</v>
      </c>
      <c r="C115" s="75">
        <v>0</v>
      </c>
      <c r="D115" s="75">
        <v>0</v>
      </c>
      <c r="E115" s="75">
        <v>0</v>
      </c>
      <c r="F115" s="75">
        <v>0</v>
      </c>
      <c r="G115" s="65"/>
      <c r="H115" s="23">
        <v>2022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3"/>
      <c r="O115" s="23">
        <v>2022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65"/>
      <c r="V115" s="23">
        <v>2022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65"/>
      <c r="AC115" s="23">
        <v>2022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65"/>
      <c r="AJ115" s="82">
        <v>2022</v>
      </c>
      <c r="AK115" s="91">
        <f t="shared" si="14"/>
        <v>0</v>
      </c>
      <c r="AL115" s="91">
        <f t="shared" si="14"/>
        <v>0</v>
      </c>
      <c r="AM115" s="91">
        <f t="shared" si="14"/>
        <v>0</v>
      </c>
      <c r="AN115" s="91">
        <f t="shared" si="14"/>
        <v>0</v>
      </c>
      <c r="AO115" s="91">
        <f t="shared" si="14"/>
        <v>0</v>
      </c>
      <c r="AP115" s="81"/>
      <c r="AQ115" s="82">
        <v>2022</v>
      </c>
      <c r="AR115" s="79">
        <f t="shared" si="18"/>
        <v>0</v>
      </c>
      <c r="AS115" s="79">
        <f t="shared" si="15"/>
        <v>0</v>
      </c>
      <c r="AT115" s="79">
        <f t="shared" si="15"/>
        <v>0</v>
      </c>
      <c r="AU115" s="79">
        <f t="shared" si="15"/>
        <v>0</v>
      </c>
      <c r="AV115" s="79">
        <f t="shared" si="15"/>
        <v>0</v>
      </c>
      <c r="AW115" s="90"/>
      <c r="AX115" s="82">
        <v>2022</v>
      </c>
      <c r="AY115" s="92">
        <v>0</v>
      </c>
      <c r="AZ115" s="92">
        <v>0</v>
      </c>
      <c r="BA115" s="92">
        <v>0</v>
      </c>
      <c r="BB115" s="92">
        <v>0</v>
      </c>
      <c r="BC115" s="92">
        <v>0</v>
      </c>
      <c r="BD115" s="81"/>
      <c r="BE115" s="82">
        <v>2022</v>
      </c>
      <c r="BF115" s="79">
        <f t="shared" si="19"/>
        <v>0</v>
      </c>
      <c r="BG115" s="79">
        <f t="shared" si="16"/>
        <v>0</v>
      </c>
      <c r="BH115" s="79">
        <f t="shared" si="16"/>
        <v>0</v>
      </c>
      <c r="BI115" s="79">
        <f t="shared" si="16"/>
        <v>0</v>
      </c>
      <c r="BJ115" s="79">
        <f t="shared" si="16"/>
        <v>0</v>
      </c>
      <c r="BK115" s="81"/>
      <c r="BL115" s="82">
        <v>2022</v>
      </c>
      <c r="BM115" s="79">
        <f t="shared" si="20"/>
        <v>0</v>
      </c>
      <c r="BN115" s="79">
        <f t="shared" si="17"/>
        <v>0</v>
      </c>
      <c r="BO115" s="79">
        <f t="shared" si="17"/>
        <v>0</v>
      </c>
      <c r="BP115" s="79">
        <f t="shared" si="17"/>
        <v>0</v>
      </c>
      <c r="BQ115" s="79">
        <f t="shared" si="17"/>
        <v>0</v>
      </c>
      <c r="BR115" s="90"/>
    </row>
    <row r="116" spans="1:70" x14ac:dyDescent="0.25">
      <c r="A116" s="23">
        <v>2023</v>
      </c>
      <c r="B116" s="74">
        <v>-11468.864258329384</v>
      </c>
      <c r="C116" s="74">
        <v>-6162.0948245194741</v>
      </c>
      <c r="D116" s="74">
        <v>-2018.1725160216447</v>
      </c>
      <c r="E116" s="74">
        <v>24.682900371997675</v>
      </c>
      <c r="F116" s="74">
        <v>-7967.2607970986865</v>
      </c>
      <c r="G116" s="65"/>
      <c r="H116" s="23">
        <v>2023</v>
      </c>
      <c r="I116" s="74">
        <v>-11468.864258329384</v>
      </c>
      <c r="J116" s="74">
        <v>-6162.0948245194741</v>
      </c>
      <c r="K116" s="74">
        <v>-2018.1725160216447</v>
      </c>
      <c r="L116" s="74">
        <v>24.682900371997675</v>
      </c>
      <c r="M116" s="74">
        <v>-7967.2607970986865</v>
      </c>
      <c r="N116" s="73"/>
      <c r="O116" s="23">
        <v>2023</v>
      </c>
      <c r="P116" s="74">
        <v>-2535.7729355384363</v>
      </c>
      <c r="Q116" s="74">
        <v>-1522.4706922135083</v>
      </c>
      <c r="R116" s="74">
        <v>-569.47757101088064</v>
      </c>
      <c r="S116" s="74">
        <v>-181.40489395312761</v>
      </c>
      <c r="T116" s="74">
        <v>-7083.971298007702</v>
      </c>
      <c r="U116" s="65"/>
      <c r="V116" s="23">
        <v>2023</v>
      </c>
      <c r="W116" s="74">
        <v>-16285.659398119431</v>
      </c>
      <c r="X116" s="74">
        <v>-13366.82267378387</v>
      </c>
      <c r="Y116" s="74">
        <v>-10999.198387067358</v>
      </c>
      <c r="Z116" s="74">
        <v>-346.69791107146739</v>
      </c>
      <c r="AA116" s="74">
        <v>-10008.167020592373</v>
      </c>
      <c r="AB116" s="65"/>
      <c r="AC116" s="23">
        <v>2023</v>
      </c>
      <c r="AD116" s="74">
        <v>-11341.785793359391</v>
      </c>
      <c r="AE116" s="74">
        <v>-5824.3838022751734</v>
      </c>
      <c r="AF116" s="74">
        <v>-900.15595940122148</v>
      </c>
      <c r="AG116" s="74">
        <v>36.045535453304183</v>
      </c>
      <c r="AH116" s="74">
        <v>-8114.9853528499953</v>
      </c>
      <c r="AI116" s="65"/>
      <c r="AJ116" s="82">
        <v>2023</v>
      </c>
      <c r="AK116" s="91">
        <f t="shared" si="14"/>
        <v>-11468.864258329384</v>
      </c>
      <c r="AL116" s="91">
        <f t="shared" si="14"/>
        <v>-6162.0948245194741</v>
      </c>
      <c r="AM116" s="91">
        <f t="shared" si="14"/>
        <v>-2018.1725160216447</v>
      </c>
      <c r="AN116" s="91">
        <f t="shared" si="14"/>
        <v>24.682900371997675</v>
      </c>
      <c r="AO116" s="91">
        <f t="shared" si="14"/>
        <v>-7967.2607970986865</v>
      </c>
      <c r="AP116" s="81"/>
      <c r="AQ116" s="82">
        <v>2023</v>
      </c>
      <c r="AR116" s="79">
        <f t="shared" si="18"/>
        <v>-11468.864258329384</v>
      </c>
      <c r="AS116" s="79">
        <f t="shared" si="15"/>
        <v>-6162.0948245194741</v>
      </c>
      <c r="AT116" s="79">
        <f t="shared" si="15"/>
        <v>-2018.1725160216447</v>
      </c>
      <c r="AU116" s="79">
        <f t="shared" si="15"/>
        <v>24.682900371997675</v>
      </c>
      <c r="AV116" s="79">
        <f t="shared" si="15"/>
        <v>-7967.2607970986865</v>
      </c>
      <c r="AW116" s="90"/>
      <c r="AX116" s="82">
        <v>2023</v>
      </c>
      <c r="AY116" s="92">
        <f t="shared" ref="AY116:BC118" si="21">P116</f>
        <v>-2535.7729355384363</v>
      </c>
      <c r="AZ116" s="92">
        <f t="shared" si="21"/>
        <v>-1522.4706922135083</v>
      </c>
      <c r="BA116" s="92">
        <f t="shared" si="21"/>
        <v>-569.47757101088064</v>
      </c>
      <c r="BB116" s="92">
        <f t="shared" si="21"/>
        <v>-181.40489395312761</v>
      </c>
      <c r="BC116" s="92">
        <f t="shared" si="21"/>
        <v>-7083.971298007702</v>
      </c>
      <c r="BD116" s="81"/>
      <c r="BE116" s="82">
        <v>2023</v>
      </c>
      <c r="BF116" s="79">
        <f t="shared" si="19"/>
        <v>-16285.659398119431</v>
      </c>
      <c r="BG116" s="79">
        <f t="shared" si="16"/>
        <v>-13366.82267378387</v>
      </c>
      <c r="BH116" s="79">
        <f t="shared" si="16"/>
        <v>-10999.198387067358</v>
      </c>
      <c r="BI116" s="79">
        <f t="shared" si="16"/>
        <v>-346.69791107146739</v>
      </c>
      <c r="BJ116" s="79">
        <f t="shared" si="16"/>
        <v>-10008.167020592373</v>
      </c>
      <c r="BK116" s="81"/>
      <c r="BL116" s="82">
        <v>2023</v>
      </c>
      <c r="BM116" s="79">
        <f t="shared" si="20"/>
        <v>-11341.785793359391</v>
      </c>
      <c r="BN116" s="79">
        <f t="shared" si="17"/>
        <v>-5824.3838022751734</v>
      </c>
      <c r="BO116" s="79">
        <f t="shared" si="17"/>
        <v>-900.15595940122148</v>
      </c>
      <c r="BP116" s="79">
        <f t="shared" si="17"/>
        <v>36.045535453304183</v>
      </c>
      <c r="BQ116" s="79">
        <f t="shared" si="17"/>
        <v>-8114.9853528499953</v>
      </c>
      <c r="BR116" s="90"/>
    </row>
    <row r="117" spans="1:70" x14ac:dyDescent="0.25">
      <c r="A117" s="23">
        <v>2024</v>
      </c>
      <c r="B117" s="75">
        <v>-9342.3088401015848</v>
      </c>
      <c r="C117" s="75">
        <v>-4929.3214421267621</v>
      </c>
      <c r="D117" s="75">
        <v>-1060.0093200883312</v>
      </c>
      <c r="E117" s="75">
        <v>-6.357147829796304</v>
      </c>
      <c r="F117" s="75">
        <v>-9557.991181849211</v>
      </c>
      <c r="G117" s="65"/>
      <c r="H117" s="23">
        <v>2024</v>
      </c>
      <c r="I117" s="75">
        <v>-11872.377851666184</v>
      </c>
      <c r="J117" s="75">
        <v>-7487.0107738263905</v>
      </c>
      <c r="K117" s="75">
        <v>-1758.0135345942472</v>
      </c>
      <c r="L117" s="75">
        <v>-3.2826205125893466</v>
      </c>
      <c r="M117" s="75">
        <v>-10351.761516328494</v>
      </c>
      <c r="N117" s="73"/>
      <c r="O117" s="23">
        <v>2024</v>
      </c>
      <c r="P117" s="75">
        <v>2364.8396215162938</v>
      </c>
      <c r="Q117" s="75">
        <v>335.79884635820054</v>
      </c>
      <c r="R117" s="75">
        <v>-151.95903568778886</v>
      </c>
      <c r="S117" s="75">
        <v>-81.026448835276824</v>
      </c>
      <c r="T117" s="75">
        <v>-9775.2610530584934</v>
      </c>
      <c r="U117" s="65"/>
      <c r="V117" s="23">
        <v>2024</v>
      </c>
      <c r="W117" s="75">
        <v>-24070.794467503671</v>
      </c>
      <c r="X117" s="75">
        <v>-16990.471698549343</v>
      </c>
      <c r="Y117" s="75">
        <v>-5780.5692092841637</v>
      </c>
      <c r="Z117" s="75">
        <v>-216.38272992190468</v>
      </c>
      <c r="AA117" s="75">
        <v>-12369.138430711406</v>
      </c>
      <c r="AB117" s="65"/>
      <c r="AC117" s="23">
        <v>2024</v>
      </c>
      <c r="AD117" s="75">
        <v>-173.55730215506628</v>
      </c>
      <c r="AE117" s="75">
        <v>-2433.2640435316134</v>
      </c>
      <c r="AF117" s="75">
        <v>1709.22847717267</v>
      </c>
      <c r="AG117" s="75">
        <v>1.6734556466763024</v>
      </c>
      <c r="AH117" s="75">
        <v>-12445.400417272351</v>
      </c>
      <c r="AI117" s="65"/>
      <c r="AJ117" s="82">
        <v>2024</v>
      </c>
      <c r="AK117" s="91">
        <f t="shared" si="14"/>
        <v>-9342.3088401015848</v>
      </c>
      <c r="AL117" s="91">
        <f t="shared" si="14"/>
        <v>-4929.3214421267621</v>
      </c>
      <c r="AM117" s="91">
        <f t="shared" si="14"/>
        <v>-1060.0093200883312</v>
      </c>
      <c r="AN117" s="91">
        <f t="shared" si="14"/>
        <v>-6.357147829796304</v>
      </c>
      <c r="AO117" s="91">
        <f t="shared" si="14"/>
        <v>-9557.991181849211</v>
      </c>
      <c r="AP117" s="81"/>
      <c r="AQ117" s="82">
        <v>2024</v>
      </c>
      <c r="AR117" s="79">
        <f t="shared" si="18"/>
        <v>-11872.377851666184</v>
      </c>
      <c r="AS117" s="79">
        <f t="shared" si="15"/>
        <v>-7487.0107738263905</v>
      </c>
      <c r="AT117" s="79">
        <f t="shared" si="15"/>
        <v>-1758.0135345942472</v>
      </c>
      <c r="AU117" s="79">
        <f t="shared" si="15"/>
        <v>-3.2826205125893466</v>
      </c>
      <c r="AV117" s="79">
        <f t="shared" si="15"/>
        <v>-10351.761516328494</v>
      </c>
      <c r="AW117" s="90"/>
      <c r="AX117" s="82">
        <v>2024</v>
      </c>
      <c r="AY117" s="92">
        <f t="shared" si="21"/>
        <v>2364.8396215162938</v>
      </c>
      <c r="AZ117" s="92">
        <f t="shared" si="21"/>
        <v>335.79884635820054</v>
      </c>
      <c r="BA117" s="92">
        <f t="shared" si="21"/>
        <v>-151.95903568778886</v>
      </c>
      <c r="BB117" s="92">
        <f t="shared" si="21"/>
        <v>-81.026448835276824</v>
      </c>
      <c r="BC117" s="92">
        <f t="shared" si="21"/>
        <v>-9775.2610530584934</v>
      </c>
      <c r="BD117" s="81"/>
      <c r="BE117" s="82">
        <v>2024</v>
      </c>
      <c r="BF117" s="79">
        <f t="shared" si="19"/>
        <v>-24070.794467503671</v>
      </c>
      <c r="BG117" s="79">
        <f t="shared" si="16"/>
        <v>-16990.471698549343</v>
      </c>
      <c r="BH117" s="79">
        <f t="shared" si="16"/>
        <v>-5780.5692092841637</v>
      </c>
      <c r="BI117" s="79">
        <f t="shared" si="16"/>
        <v>-216.38272992190468</v>
      </c>
      <c r="BJ117" s="79">
        <f t="shared" si="16"/>
        <v>-12369.138430711406</v>
      </c>
      <c r="BK117" s="81"/>
      <c r="BL117" s="82">
        <v>2024</v>
      </c>
      <c r="BM117" s="79">
        <f t="shared" si="20"/>
        <v>-173.55730215506628</v>
      </c>
      <c r="BN117" s="79">
        <f t="shared" si="17"/>
        <v>-2433.2640435316134</v>
      </c>
      <c r="BO117" s="79">
        <f t="shared" si="17"/>
        <v>1709.22847717267</v>
      </c>
      <c r="BP117" s="79">
        <f t="shared" si="17"/>
        <v>1.6734556466763024</v>
      </c>
      <c r="BQ117" s="79">
        <f t="shared" si="17"/>
        <v>-12445.400417272351</v>
      </c>
      <c r="BR117" s="90"/>
    </row>
    <row r="118" spans="1:70" x14ac:dyDescent="0.25">
      <c r="A118" s="23">
        <v>2025</v>
      </c>
      <c r="B118" s="74">
        <v>-5554.5047224971931</v>
      </c>
      <c r="C118" s="74">
        <v>-5503.5340565473307</v>
      </c>
      <c r="D118" s="74">
        <v>-1013.9797440371476</v>
      </c>
      <c r="E118" s="74">
        <v>3.3357210517351632</v>
      </c>
      <c r="F118" s="74">
        <v>-3569.4354116686154</v>
      </c>
      <c r="G118" s="65"/>
      <c r="H118" s="23">
        <v>2025</v>
      </c>
      <c r="I118" s="74">
        <v>-2929.0282262342516</v>
      </c>
      <c r="J118" s="74">
        <v>-2286.7693401006982</v>
      </c>
      <c r="K118" s="74">
        <v>-1236.9006778935072</v>
      </c>
      <c r="L118" s="74">
        <v>4.6563901657573297</v>
      </c>
      <c r="M118" s="74">
        <v>-3921.0222380584455</v>
      </c>
      <c r="N118" s="73"/>
      <c r="O118" s="23">
        <v>2025</v>
      </c>
      <c r="P118" s="74">
        <v>3158.6413878574967</v>
      </c>
      <c r="Q118" s="74">
        <v>1396.3963757242309</v>
      </c>
      <c r="R118" s="74">
        <v>463.42921333852064</v>
      </c>
      <c r="S118" s="74">
        <v>-19.033444406377384</v>
      </c>
      <c r="T118" s="74">
        <v>-3726.1535876785056</v>
      </c>
      <c r="U118" s="65"/>
      <c r="V118" s="23">
        <v>2025</v>
      </c>
      <c r="W118" s="74">
        <v>-13330.882623157464</v>
      </c>
      <c r="X118" s="74">
        <v>-4545.3526232892182</v>
      </c>
      <c r="Y118" s="74">
        <v>-4511.8335650856607</v>
      </c>
      <c r="Z118" s="74">
        <v>-169.2211035089349</v>
      </c>
      <c r="AA118" s="74">
        <v>-7496.8111851492431</v>
      </c>
      <c r="AB118" s="65"/>
      <c r="AC118" s="23">
        <v>2025</v>
      </c>
      <c r="AD118" s="74">
        <v>-5382.9721143508796</v>
      </c>
      <c r="AE118" s="74">
        <v>-3708.3462097235024</v>
      </c>
      <c r="AF118" s="74">
        <v>2593.5292274862586</v>
      </c>
      <c r="AG118" s="74">
        <v>-43.080533421001746</v>
      </c>
      <c r="AH118" s="74">
        <v>-5113.6807629044051</v>
      </c>
      <c r="AI118" s="65"/>
      <c r="AJ118" s="82">
        <v>2025</v>
      </c>
      <c r="AK118" s="91">
        <f t="shared" si="14"/>
        <v>-5554.5047224971931</v>
      </c>
      <c r="AL118" s="91">
        <f t="shared" si="14"/>
        <v>-5503.5340565473307</v>
      </c>
      <c r="AM118" s="91">
        <f t="shared" si="14"/>
        <v>-1013.9797440371476</v>
      </c>
      <c r="AN118" s="91">
        <f t="shared" si="14"/>
        <v>3.3357210517351632</v>
      </c>
      <c r="AO118" s="91">
        <f t="shared" si="14"/>
        <v>-3569.4354116686154</v>
      </c>
      <c r="AP118" s="81"/>
      <c r="AQ118" s="82">
        <v>2025</v>
      </c>
      <c r="AR118" s="79">
        <f t="shared" si="18"/>
        <v>-2929.0282262342516</v>
      </c>
      <c r="AS118" s="79">
        <f t="shared" si="15"/>
        <v>-2286.7693401006982</v>
      </c>
      <c r="AT118" s="79">
        <f t="shared" si="15"/>
        <v>-1236.9006778935072</v>
      </c>
      <c r="AU118" s="79">
        <f t="shared" si="15"/>
        <v>4.6563901657573297</v>
      </c>
      <c r="AV118" s="79">
        <f t="shared" si="15"/>
        <v>-3921.0222380584455</v>
      </c>
      <c r="AW118" s="90"/>
      <c r="AX118" s="82">
        <v>2025</v>
      </c>
      <c r="AY118" s="92">
        <f t="shared" si="21"/>
        <v>3158.6413878574967</v>
      </c>
      <c r="AZ118" s="92">
        <f t="shared" si="21"/>
        <v>1396.3963757242309</v>
      </c>
      <c r="BA118" s="92">
        <f t="shared" si="21"/>
        <v>463.42921333852064</v>
      </c>
      <c r="BB118" s="92">
        <f t="shared" si="21"/>
        <v>-19.033444406377384</v>
      </c>
      <c r="BC118" s="92">
        <f t="shared" si="21"/>
        <v>-3726.1535876785056</v>
      </c>
      <c r="BD118" s="81"/>
      <c r="BE118" s="82">
        <v>2025</v>
      </c>
      <c r="BF118" s="79">
        <f t="shared" si="19"/>
        <v>-13330.882623157464</v>
      </c>
      <c r="BG118" s="79">
        <f t="shared" si="16"/>
        <v>-4545.3526232892182</v>
      </c>
      <c r="BH118" s="79">
        <f t="shared" si="16"/>
        <v>-4511.8335650856607</v>
      </c>
      <c r="BI118" s="79">
        <f t="shared" si="16"/>
        <v>-169.2211035089349</v>
      </c>
      <c r="BJ118" s="79">
        <f t="shared" si="16"/>
        <v>-7496.8111851492431</v>
      </c>
      <c r="BK118" s="81"/>
      <c r="BL118" s="82">
        <v>2025</v>
      </c>
      <c r="BM118" s="79">
        <f t="shared" si="20"/>
        <v>-5382.9721143508796</v>
      </c>
      <c r="BN118" s="79">
        <f t="shared" si="17"/>
        <v>-3708.3462097235024</v>
      </c>
      <c r="BO118" s="79">
        <f t="shared" si="17"/>
        <v>2593.5292274862586</v>
      </c>
      <c r="BP118" s="79">
        <f t="shared" si="17"/>
        <v>-43.080533421001746</v>
      </c>
      <c r="BQ118" s="79">
        <f t="shared" si="17"/>
        <v>-5113.6807629044051</v>
      </c>
      <c r="BR118" s="90"/>
    </row>
    <row r="119" spans="1:70" x14ac:dyDescent="0.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</row>
  </sheetData>
  <scenarios current="0">
    <scenario name="Neutral" locked="1" count="1" user="Kiet Lee" comment="Created by Kiet Lee on 10/10/2017">
      <inputCells r="B2" val="5" numFmtId="9"/>
    </scenario>
  </scenarios>
  <mergeCells count="22">
    <mergeCell ref="BE52:BE67"/>
    <mergeCell ref="A27:A42"/>
    <mergeCell ref="F27:F42"/>
    <mergeCell ref="A52:A67"/>
    <mergeCell ref="H52:H67"/>
    <mergeCell ref="O52:O67"/>
    <mergeCell ref="BL73:BL88"/>
    <mergeCell ref="BL52:BL67"/>
    <mergeCell ref="A73:A88"/>
    <mergeCell ref="H73:H88"/>
    <mergeCell ref="O73:O88"/>
    <mergeCell ref="V73:V88"/>
    <mergeCell ref="AC73:AC88"/>
    <mergeCell ref="AJ73:AJ88"/>
    <mergeCell ref="AQ73:AQ88"/>
    <mergeCell ref="AX73:AX88"/>
    <mergeCell ref="BE73:BE88"/>
    <mergeCell ref="V52:V67"/>
    <mergeCell ref="AC52:AC67"/>
    <mergeCell ref="AJ52:AJ67"/>
    <mergeCell ref="AQ52:AQ67"/>
    <mergeCell ref="AX52:AX67"/>
  </mergeCells>
  <conditionalFormatting sqref="D17:Q23">
    <cfRule type="cellIs" dxfId="4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1500-698C-4132-8593-671BEB053D3D}">
  <sheetPr codeName="Sheet9"/>
  <dimension ref="A1:BS124"/>
  <sheetViews>
    <sheetView topLeftCell="A84" zoomScale="70" zoomScaleNormal="70" workbookViewId="0">
      <selection activeCell="AK41" sqref="AK41"/>
    </sheetView>
  </sheetViews>
  <sheetFormatPr defaultColWidth="14.7109375" defaultRowHeight="15" x14ac:dyDescent="0.25"/>
  <cols>
    <col min="1" max="2" width="14.7109375" style="55"/>
    <col min="3" max="3" width="17.140625" style="55" customWidth="1"/>
    <col min="4" max="4" width="14.7109375" style="55"/>
    <col min="5" max="5" width="15.7109375" style="55" customWidth="1"/>
    <col min="6" max="16384" width="14.7109375" style="55"/>
  </cols>
  <sheetData>
    <row r="1" spans="1:63" s="50" customFormat="1" x14ac:dyDescent="0.25">
      <c r="A1" s="9" t="s">
        <v>11</v>
      </c>
      <c r="C1" s="9" t="s">
        <v>13</v>
      </c>
    </row>
    <row r="2" spans="1:63" x14ac:dyDescent="0.25">
      <c r="A2" s="5" t="s">
        <v>8</v>
      </c>
      <c r="B2" s="95">
        <v>0.06</v>
      </c>
      <c r="C2" s="21">
        <f>Discount_rate</f>
        <v>0.06</v>
      </c>
    </row>
    <row r="3" spans="1:63" x14ac:dyDescent="0.25">
      <c r="A3" s="10" t="s">
        <v>12</v>
      </c>
      <c r="B3" s="25">
        <v>473123.59452175803</v>
      </c>
      <c r="C3" s="32">
        <f>Option_C2_PresentCost+Snowylink2_Cost</f>
        <v>473123.59452175803</v>
      </c>
    </row>
    <row r="4" spans="1:63" x14ac:dyDescent="0.25">
      <c r="A4" s="10" t="s">
        <v>26</v>
      </c>
      <c r="B4" s="16">
        <v>30</v>
      </c>
      <c r="C4" s="20">
        <f>Network_payment_duration_years</f>
        <v>30</v>
      </c>
    </row>
    <row r="5" spans="1:63" x14ac:dyDescent="0.25">
      <c r="A5" s="10" t="s">
        <v>77</v>
      </c>
      <c r="B5" s="16">
        <v>2035</v>
      </c>
      <c r="C5" s="20">
        <f>Snowylink_Year</f>
        <v>2035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63" x14ac:dyDescent="0.25">
      <c r="A6" s="11"/>
      <c r="B6" s="26"/>
      <c r="D6" s="50"/>
      <c r="E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63" x14ac:dyDescent="0.25">
      <c r="A7" s="28" t="s">
        <v>14</v>
      </c>
      <c r="B7" s="30" t="str">
        <f>Assumptions!B23</f>
        <v>Neutral 4 Deg</v>
      </c>
      <c r="C7" s="30" t="str">
        <f>Assumptions!C23</f>
        <v>NeutralWS 4 Deg</v>
      </c>
      <c r="D7" s="30" t="str">
        <f>Assumptions!D23</f>
        <v>Slow Change 4 Deg</v>
      </c>
      <c r="E7" s="30" t="str">
        <f>Assumptions!E23</f>
        <v>Fast Change 4 Deg</v>
      </c>
      <c r="F7" s="30" t="str">
        <f>Assumptions!F23</f>
        <v>NoIC 4 Deg</v>
      </c>
      <c r="G7" s="30" t="str">
        <f>Assumptions!G23</f>
        <v>Neutral 2 Deg</v>
      </c>
      <c r="H7" s="30" t="str">
        <f>Assumptions!H23</f>
        <v>NeutralWS 2 Deg</v>
      </c>
      <c r="I7" s="30" t="str">
        <f>Assumptions!I23</f>
        <v>Slow Change 2 Deg</v>
      </c>
      <c r="J7" s="30" t="str">
        <f>Assumptions!J23</f>
        <v>Fast Change 2 Deg</v>
      </c>
      <c r="K7" s="30" t="str">
        <f>Assumptions!K23</f>
        <v>NoIC 2 Deg</v>
      </c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63" x14ac:dyDescent="0.25">
      <c r="A8" s="29" t="s">
        <v>7</v>
      </c>
      <c r="B8" s="25">
        <f>D51</f>
        <v>151198.63128150679</v>
      </c>
      <c r="C8" s="25">
        <f>K51</f>
        <v>165676.62639446981</v>
      </c>
      <c r="D8" s="25">
        <f>R51</f>
        <v>117259.21007240814</v>
      </c>
      <c r="E8" s="25">
        <f>Y51</f>
        <v>523105.50747166254</v>
      </c>
      <c r="F8" s="25">
        <f>AF51</f>
        <v>496947.52481958462</v>
      </c>
      <c r="G8" s="25">
        <f>AM51</f>
        <v>186084.18633976992</v>
      </c>
      <c r="H8" s="25">
        <f>AT51</f>
        <v>201353.35778593161</v>
      </c>
      <c r="I8" s="25">
        <f>BA51</f>
        <v>148728.5687582604</v>
      </c>
      <c r="J8" s="25">
        <f>BH51</f>
        <v>561943.95523656067</v>
      </c>
      <c r="K8" s="25">
        <f>BO51</f>
        <v>531833.07987784804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BK8" s="27"/>
    </row>
    <row r="9" spans="1:63" x14ac:dyDescent="0.25">
      <c r="A9" s="11"/>
      <c r="B9" s="26"/>
      <c r="D9" s="50"/>
      <c r="E9" s="50"/>
      <c r="G9" s="27"/>
      <c r="H9" s="27"/>
      <c r="I9" s="27"/>
      <c r="J9" s="27"/>
      <c r="K9" s="27"/>
      <c r="L9" s="27"/>
      <c r="M9" s="50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50"/>
      <c r="BK9" s="27"/>
    </row>
    <row r="10" spans="1:63" s="50" customFormat="1" x14ac:dyDescent="0.25">
      <c r="A10" s="29" t="str">
        <f>Assumptions!A23</f>
        <v>Scenario weightings</v>
      </c>
      <c r="B10" s="6" t="str">
        <f>Assumptions!B23</f>
        <v>Neutral 4 Deg</v>
      </c>
      <c r="C10" s="6" t="str">
        <f>Assumptions!C23</f>
        <v>NeutralWS 4 Deg</v>
      </c>
      <c r="D10" s="6" t="str">
        <f>Assumptions!D23</f>
        <v>Slow Change 4 Deg</v>
      </c>
      <c r="E10" s="6" t="str">
        <f>Assumptions!E23</f>
        <v>Fast Change 4 Deg</v>
      </c>
      <c r="F10" s="6" t="str">
        <f>Assumptions!F23</f>
        <v>NoIC 4 Deg</v>
      </c>
      <c r="G10" s="6" t="str">
        <f>Assumptions!G23</f>
        <v>Neutral 2 Deg</v>
      </c>
      <c r="H10" s="6" t="str">
        <f>Assumptions!H23</f>
        <v>NeutralWS 2 Deg</v>
      </c>
      <c r="I10" s="6" t="str">
        <f>Assumptions!I23</f>
        <v>Slow Change 2 Deg</v>
      </c>
      <c r="J10" s="6" t="str">
        <f>Assumptions!J23</f>
        <v>Fast Change 2 Deg</v>
      </c>
      <c r="K10" s="6" t="str">
        <f>Assumptions!K23</f>
        <v>NoIC 2 Deg</v>
      </c>
      <c r="L10" s="6" t="str">
        <f>Assumptions!L23</f>
        <v>Total</v>
      </c>
    </row>
    <row r="11" spans="1:63" s="50" customFormat="1" x14ac:dyDescent="0.25">
      <c r="A11" s="10" t="str">
        <f>Assumptions!A24</f>
        <v>Scenario weighting A -  Equal</v>
      </c>
      <c r="B11" s="93">
        <f>Assumptions!B24</f>
        <v>0.13999999999999999</v>
      </c>
      <c r="C11" s="93">
        <f>Assumptions!C24</f>
        <v>0.13999999999999999</v>
      </c>
      <c r="D11" s="93">
        <f>Assumptions!D24</f>
        <v>0.13999999999999999</v>
      </c>
      <c r="E11" s="93">
        <f>Assumptions!E24</f>
        <v>0.13999999999999999</v>
      </c>
      <c r="F11" s="93">
        <f>Assumptions!F24</f>
        <v>0.13999999999999999</v>
      </c>
      <c r="G11" s="93">
        <f>Assumptions!G24</f>
        <v>0.06</v>
      </c>
      <c r="H11" s="93">
        <f>Assumptions!H24</f>
        <v>0.06</v>
      </c>
      <c r="I11" s="93">
        <f>Assumptions!I24</f>
        <v>0.06</v>
      </c>
      <c r="J11" s="93">
        <f>Assumptions!J24</f>
        <v>0.06</v>
      </c>
      <c r="K11" s="93">
        <f>Assumptions!K24</f>
        <v>0.06</v>
      </c>
      <c r="L11" s="93">
        <f>Assumptions!L24</f>
        <v>1.0000000000000002</v>
      </c>
      <c r="O11" s="114"/>
    </row>
    <row r="12" spans="1:63" s="50" customFormat="1" x14ac:dyDescent="0.25">
      <c r="A12" s="10" t="str">
        <f>Assumptions!A25</f>
        <v>Scenario weighting B - 60 %Neutral</v>
      </c>
      <c r="B12" s="93">
        <f>Assumptions!B25</f>
        <v>0.21</v>
      </c>
      <c r="C12" s="93">
        <f>Assumptions!C25</f>
        <v>0.21</v>
      </c>
      <c r="D12" s="93">
        <f>Assumptions!D25</f>
        <v>9.3333333333333324E-2</v>
      </c>
      <c r="E12" s="93">
        <f>Assumptions!E25</f>
        <v>9.3333333333333324E-2</v>
      </c>
      <c r="F12" s="93">
        <f>Assumptions!F25</f>
        <v>9.3333333333333324E-2</v>
      </c>
      <c r="G12" s="93">
        <f>Assumptions!G25</f>
        <v>0.09</v>
      </c>
      <c r="H12" s="93">
        <f>Assumptions!H25</f>
        <v>0.09</v>
      </c>
      <c r="I12" s="93">
        <f>Assumptions!I25</f>
        <v>0.04</v>
      </c>
      <c r="J12" s="93">
        <f>Assumptions!J25</f>
        <v>0.04</v>
      </c>
      <c r="K12" s="93">
        <f>Assumptions!K25</f>
        <v>0.04</v>
      </c>
      <c r="L12" s="93">
        <f>Assumptions!L25</f>
        <v>1</v>
      </c>
    </row>
    <row r="13" spans="1:63" s="50" customFormat="1" x14ac:dyDescent="0.25">
      <c r="A13" s="10" t="str">
        <f>Assumptions!A26</f>
        <v>Scenario weighting C - 60% Slow Change</v>
      </c>
      <c r="B13" s="93">
        <f>Assumptions!B26</f>
        <v>6.9999999999999993E-2</v>
      </c>
      <c r="C13" s="93">
        <f>Assumptions!C26</f>
        <v>6.9999999999999993E-2</v>
      </c>
      <c r="D13" s="93">
        <f>Assumptions!D26</f>
        <v>0.42</v>
      </c>
      <c r="E13" s="93">
        <f>Assumptions!E26</f>
        <v>6.9999999999999993E-2</v>
      </c>
      <c r="F13" s="93">
        <f>Assumptions!F26</f>
        <v>6.9999999999999993E-2</v>
      </c>
      <c r="G13" s="93">
        <f>Assumptions!G26</f>
        <v>0.03</v>
      </c>
      <c r="H13" s="93">
        <f>Assumptions!H26</f>
        <v>0.03</v>
      </c>
      <c r="I13" s="93">
        <f>Assumptions!I26</f>
        <v>0.18</v>
      </c>
      <c r="J13" s="93">
        <f>Assumptions!J26</f>
        <v>0.03</v>
      </c>
      <c r="K13" s="93">
        <f>Assumptions!K26</f>
        <v>0.03</v>
      </c>
      <c r="L13" s="93">
        <f>Assumptions!L26</f>
        <v>1</v>
      </c>
    </row>
    <row r="14" spans="1:63" s="50" customFormat="1" x14ac:dyDescent="0.25">
      <c r="A14" s="10" t="str">
        <f>Assumptions!A27</f>
        <v>Scenario weighting D - 60% Fast Change</v>
      </c>
      <c r="B14" s="93">
        <f>Assumptions!B27</f>
        <v>6.9999999999999993E-2</v>
      </c>
      <c r="C14" s="93">
        <f>Assumptions!C27</f>
        <v>6.9999999999999993E-2</v>
      </c>
      <c r="D14" s="93">
        <f>Assumptions!D27</f>
        <v>6.9999999999999993E-2</v>
      </c>
      <c r="E14" s="93">
        <f>Assumptions!E27</f>
        <v>0.42</v>
      </c>
      <c r="F14" s="93">
        <f>Assumptions!F27</f>
        <v>6.9999999999999993E-2</v>
      </c>
      <c r="G14" s="93">
        <f>Assumptions!G27</f>
        <v>0.03</v>
      </c>
      <c r="H14" s="93">
        <f>Assumptions!H27</f>
        <v>0.03</v>
      </c>
      <c r="I14" s="93">
        <f>Assumptions!I27</f>
        <v>0.03</v>
      </c>
      <c r="J14" s="93">
        <f>Assumptions!J27</f>
        <v>0.18</v>
      </c>
      <c r="K14" s="93">
        <f>Assumptions!K27</f>
        <v>0.03</v>
      </c>
      <c r="L14" s="93">
        <f>Assumptions!L27</f>
        <v>1</v>
      </c>
    </row>
    <row r="15" spans="1:63" s="50" customFormat="1" x14ac:dyDescent="0.25">
      <c r="A15" s="11"/>
      <c r="B15" s="52"/>
      <c r="C15" s="52"/>
      <c r="D15" s="52"/>
      <c r="E15" s="52"/>
      <c r="F15" s="52"/>
    </row>
    <row r="16" spans="1:63" s="50" customFormat="1" x14ac:dyDescent="0.25">
      <c r="A16" s="33"/>
      <c r="B16" s="6" t="s">
        <v>27</v>
      </c>
      <c r="C16" s="33" t="str">
        <f ca="1">MID(CELL("filename",C1),FIND("]",CELL("filename",C1))+1,255)</f>
        <v>Benefits - Option C2 MA</v>
      </c>
      <c r="D16" s="44" t="s">
        <v>62</v>
      </c>
      <c r="E16" s="44" t="s">
        <v>63</v>
      </c>
      <c r="F16" s="44" t="s">
        <v>64</v>
      </c>
      <c r="G16" s="44" t="s">
        <v>65</v>
      </c>
      <c r="H16" s="44" t="s">
        <v>74</v>
      </c>
      <c r="I16" s="44" t="s">
        <v>66</v>
      </c>
      <c r="J16" s="44" t="s">
        <v>67</v>
      </c>
      <c r="K16" s="44" t="s">
        <v>68</v>
      </c>
      <c r="L16" s="44" t="s">
        <v>69</v>
      </c>
      <c r="M16" s="44" t="s">
        <v>75</v>
      </c>
      <c r="N16" s="10" t="str">
        <f>A11</f>
        <v>Scenario weighting A -  Equal</v>
      </c>
      <c r="O16" s="30" t="str">
        <f>A12</f>
        <v>Scenario weighting B - 60 %Neutral</v>
      </c>
      <c r="P16" s="30" t="str">
        <f>A13</f>
        <v>Scenario weighting C - 60% Slow Change</v>
      </c>
      <c r="Q16" s="30" t="str">
        <f>A14</f>
        <v>Scenario weighting D - 60% Fast Change</v>
      </c>
      <c r="R16" s="27"/>
      <c r="T16" s="27"/>
      <c r="BK16" s="27"/>
    </row>
    <row r="17" spans="1:71" x14ac:dyDescent="0.25">
      <c r="A17" s="5" t="s">
        <v>8</v>
      </c>
      <c r="B17" s="24">
        <f>Assumptions!B12+Discount_rate</f>
        <v>0.06</v>
      </c>
      <c r="C17" s="46" t="s">
        <v>28</v>
      </c>
      <c r="D17" s="48">
        <v>151198.63</v>
      </c>
      <c r="E17" s="48">
        <v>165676.63</v>
      </c>
      <c r="F17" s="48">
        <v>117259.21</v>
      </c>
      <c r="G17" s="48">
        <v>523105.51</v>
      </c>
      <c r="H17" s="48">
        <v>496947.52</v>
      </c>
      <c r="I17" s="48">
        <v>186084.19</v>
      </c>
      <c r="J17" s="48">
        <v>201353.36</v>
      </c>
      <c r="K17" s="48">
        <v>148728.57</v>
      </c>
      <c r="L17" s="48">
        <v>561943.94999999995</v>
      </c>
      <c r="M17" s="48">
        <v>531833.07999999996</v>
      </c>
      <c r="N17" s="31">
        <f t="shared" ref="N17:N23" si="0">$B$11*$D17+$C$11*$E17+$D$11*$F17+$E$11*$G17+$G$11*$I17+$H$11*$J17+$I$11*$K17+$J$11*$L17+$F$11*$H17+$K$11*$M17</f>
        <v>301382.83899999992</v>
      </c>
      <c r="O17" s="31">
        <f t="shared" ref="O17:O23" si="1">$B$12*$D17+$C$12*$E17+$D$12*$F17+$E$12*$G17+$G$12*$I17+$H$12*$J17+$I$12*$K17+$J$12*$L17+$F$12*$H17+$K$12*$M17</f>
        <v>257262.55049999995</v>
      </c>
      <c r="P17" s="31">
        <f t="shared" ref="P17:P23" si="2">$B$13*$D17+$C$13*$E17+$D$13*$F17+$E$13*$G17+$G$13*$I17+$H$13*$J17+$I$13*$K17+$J$13*$L17+$F$13*$H17+$K$13*$M17</f>
        <v>214041.42849999998</v>
      </c>
      <c r="Q17" s="31">
        <f t="shared" ref="Q17:Q23" si="3">$B$14*$D17+$C$14*$E17+$D$14*$F17+$E$14*$G17+$G$14*$I17+$H$14*$J17+$I$14*$K17+$J$14*$L17+$F$14*$H17+$K$14*$M17</f>
        <v>418069.94050000003</v>
      </c>
      <c r="R17" s="27"/>
      <c r="T17" s="27"/>
      <c r="U17" s="102"/>
      <c r="V17" s="102"/>
      <c r="BK17" s="27"/>
    </row>
    <row r="18" spans="1:71" x14ac:dyDescent="0.25">
      <c r="A18" s="23"/>
      <c r="B18" s="24">
        <f>Assumptions!B13+Discount_rate</f>
        <v>0.1</v>
      </c>
      <c r="C18" s="23" t="str">
        <f>"Discount rate " &amp;(B18*100)&amp;"%"</f>
        <v>Discount rate 10%</v>
      </c>
      <c r="D18" s="48">
        <v>9180.68</v>
      </c>
      <c r="E18" s="48">
        <v>13431.48</v>
      </c>
      <c r="F18" s="48">
        <v>7539.59</v>
      </c>
      <c r="G18" s="48">
        <v>148257.41</v>
      </c>
      <c r="H18" s="48">
        <v>158120.45000000001</v>
      </c>
      <c r="I18" s="48">
        <v>34199.43</v>
      </c>
      <c r="J18" s="48">
        <v>39033.949999999997</v>
      </c>
      <c r="K18" s="48">
        <v>30399.47</v>
      </c>
      <c r="L18" s="48">
        <v>175969.47</v>
      </c>
      <c r="M18" s="48">
        <v>183139.20000000001</v>
      </c>
      <c r="N18" s="31">
        <f t="shared" si="0"/>
        <v>74878.636599999998</v>
      </c>
      <c r="O18" s="31">
        <f t="shared" si="1"/>
        <v>56218.845400000006</v>
      </c>
      <c r="P18" s="31">
        <f t="shared" si="2"/>
        <v>44638.095299999994</v>
      </c>
      <c r="Q18" s="31">
        <f t="shared" si="3"/>
        <v>115724.83230000001</v>
      </c>
      <c r="R18" s="27"/>
      <c r="T18" s="27"/>
      <c r="U18" s="102"/>
      <c r="V18" s="102"/>
      <c r="BK18" s="27"/>
    </row>
    <row r="19" spans="1:71" x14ac:dyDescent="0.25">
      <c r="A19" s="23"/>
      <c r="B19" s="24">
        <f>Assumptions!B14+Discount_rate</f>
        <v>0.03</v>
      </c>
      <c r="C19" s="23" t="str">
        <f>"Discount rate " &amp;(B19*100)&amp;"%"</f>
        <v>Discount rate 3%</v>
      </c>
      <c r="D19" s="48">
        <v>403444.31</v>
      </c>
      <c r="E19" s="48">
        <v>440192.21</v>
      </c>
      <c r="F19" s="48">
        <v>297811.94</v>
      </c>
      <c r="G19" s="48">
        <v>1276258.18</v>
      </c>
      <c r="H19" s="48">
        <v>1186530.48</v>
      </c>
      <c r="I19" s="48">
        <v>449321.1</v>
      </c>
      <c r="J19" s="48">
        <v>487081.69</v>
      </c>
      <c r="K19" s="48">
        <v>338785.34</v>
      </c>
      <c r="L19" s="48">
        <v>1327532.1399999999</v>
      </c>
      <c r="M19" s="48">
        <v>1232407.26</v>
      </c>
      <c r="N19" s="31">
        <f t="shared" si="0"/>
        <v>734700.84859999979</v>
      </c>
      <c r="O19" s="31">
        <f t="shared" si="1"/>
        <v>635044.96589999995</v>
      </c>
      <c r="P19" s="31">
        <f t="shared" si="2"/>
        <v>522402.40429999988</v>
      </c>
      <c r="Q19" s="31">
        <f t="shared" si="3"/>
        <v>1013170.6082999998</v>
      </c>
      <c r="R19" s="27"/>
      <c r="T19" s="27"/>
      <c r="U19" s="102"/>
      <c r="V19" s="102"/>
      <c r="BK19" s="27"/>
    </row>
    <row r="20" spans="1:71" x14ac:dyDescent="0.25">
      <c r="A20" s="22" t="s">
        <v>12</v>
      </c>
      <c r="B20" s="25">
        <f>Assumptions!B16*(Option_C2_PresentCost+Snowylink2_Cost)</f>
        <v>615060.6728782854</v>
      </c>
      <c r="C20" s="22" t="str">
        <f>"Cost x "&amp;Assumptions!B16</f>
        <v>Cost x 1.3</v>
      </c>
      <c r="D20" s="48">
        <v>85863.18</v>
      </c>
      <c r="E20" s="48">
        <v>100341.17</v>
      </c>
      <c r="F20" s="48">
        <v>51923.76</v>
      </c>
      <c r="G20" s="48">
        <v>457770.05</v>
      </c>
      <c r="H20" s="48">
        <v>397199.24</v>
      </c>
      <c r="I20" s="48">
        <v>120748.73</v>
      </c>
      <c r="J20" s="48">
        <v>136017.91</v>
      </c>
      <c r="K20" s="48">
        <v>83393.119999999995</v>
      </c>
      <c r="L20" s="48">
        <v>496608.5</v>
      </c>
      <c r="M20" s="48">
        <v>432084.8</v>
      </c>
      <c r="N20" s="31">
        <f t="shared" si="0"/>
        <v>229164.81959999999</v>
      </c>
      <c r="O20" s="31">
        <f t="shared" si="1"/>
        <v>187338.71923333331</v>
      </c>
      <c r="P20" s="31">
        <f t="shared" si="2"/>
        <v>145264.69379999998</v>
      </c>
      <c r="Q20" s="31">
        <f t="shared" si="3"/>
        <v>349293.20229999995</v>
      </c>
      <c r="R20" s="27"/>
      <c r="T20" s="27"/>
      <c r="U20" s="102"/>
      <c r="V20" s="102"/>
      <c r="BK20" s="27"/>
    </row>
    <row r="21" spans="1:71" x14ac:dyDescent="0.25">
      <c r="A21" s="22"/>
      <c r="B21" s="25">
        <f>Assumptions!B17*(Option_C2_PresentCost+Snowylink2_Cost)</f>
        <v>331186.5161652306</v>
      </c>
      <c r="C21" s="22" t="str">
        <f>"Cost x "&amp;Assumptions!B17</f>
        <v>Cost x 0.7</v>
      </c>
      <c r="D21" s="48">
        <v>216534.08</v>
      </c>
      <c r="E21" s="48">
        <v>231012.07</v>
      </c>
      <c r="F21" s="48">
        <v>182594.66</v>
      </c>
      <c r="G21" s="48">
        <v>588440.94999999995</v>
      </c>
      <c r="H21" s="48">
        <v>596695.80000000005</v>
      </c>
      <c r="I21" s="48">
        <v>251419.63</v>
      </c>
      <c r="J21" s="48">
        <v>266688.8</v>
      </c>
      <c r="K21" s="48">
        <v>214064.01</v>
      </c>
      <c r="L21" s="48">
        <v>627279.4</v>
      </c>
      <c r="M21" s="48">
        <v>631581.36</v>
      </c>
      <c r="N21" s="31">
        <f t="shared" si="0"/>
        <v>373600.8504</v>
      </c>
      <c r="O21" s="31">
        <f t="shared" si="1"/>
        <v>327186.37259999994</v>
      </c>
      <c r="P21" s="31">
        <f t="shared" si="2"/>
        <v>282818.15769999998</v>
      </c>
      <c r="Q21" s="31">
        <f t="shared" si="3"/>
        <v>486846.66769999993</v>
      </c>
      <c r="R21" s="27"/>
      <c r="T21" s="27"/>
      <c r="U21" s="102"/>
      <c r="V21" s="102"/>
      <c r="BK21" s="27"/>
    </row>
    <row r="22" spans="1:71" x14ac:dyDescent="0.25">
      <c r="A22" s="82" t="s">
        <v>77</v>
      </c>
      <c r="B22" s="83">
        <f>Assumptions!B19</f>
        <v>2040</v>
      </c>
      <c r="C22" s="82" t="str">
        <f>Assumptions!A19</f>
        <v>Keranglink 2040</v>
      </c>
      <c r="D22" s="48">
        <v>114769.44</v>
      </c>
      <c r="E22" s="48">
        <v>129247.43</v>
      </c>
      <c r="F22" s="48">
        <v>80830.02</v>
      </c>
      <c r="G22" s="48">
        <v>486676.31</v>
      </c>
      <c r="H22" s="48">
        <v>496947.52</v>
      </c>
      <c r="I22" s="48">
        <v>149654.99</v>
      </c>
      <c r="J22" s="48">
        <v>164924.16</v>
      </c>
      <c r="K22" s="48">
        <v>112299.37</v>
      </c>
      <c r="L22" s="48">
        <v>525514.76</v>
      </c>
      <c r="M22" s="48">
        <v>531833.07999999996</v>
      </c>
      <c r="N22" s="31">
        <f t="shared" si="0"/>
        <v>272239.48239999998</v>
      </c>
      <c r="O22" s="31">
        <f t="shared" si="1"/>
        <v>225690.58059999993</v>
      </c>
      <c r="P22" s="31">
        <f t="shared" si="2"/>
        <v>181255.15369999997</v>
      </c>
      <c r="Q22" s="31">
        <f t="shared" si="3"/>
        <v>385283.66370000003</v>
      </c>
      <c r="R22" s="27"/>
      <c r="T22" s="27"/>
      <c r="U22" s="102"/>
      <c r="V22" s="102"/>
      <c r="BK22" s="27"/>
    </row>
    <row r="23" spans="1:71" x14ac:dyDescent="0.25">
      <c r="A23" s="82"/>
      <c r="B23" s="83">
        <f>Assumptions!B20</f>
        <v>2030</v>
      </c>
      <c r="C23" s="82" t="str">
        <f>Assumptions!A20</f>
        <v>Keranglink 2030</v>
      </c>
      <c r="D23" s="48">
        <v>199949.11</v>
      </c>
      <c r="E23" s="48">
        <v>214427.1</v>
      </c>
      <c r="F23" s="48">
        <v>166009.69</v>
      </c>
      <c r="G23" s="48">
        <v>571855.98</v>
      </c>
      <c r="H23" s="48">
        <v>496947.52</v>
      </c>
      <c r="I23" s="48">
        <v>234834.66</v>
      </c>
      <c r="J23" s="48">
        <v>250103.83</v>
      </c>
      <c r="K23" s="48">
        <v>197479.05</v>
      </c>
      <c r="L23" s="48">
        <v>610694.43000000005</v>
      </c>
      <c r="M23" s="48">
        <v>531833.07999999996</v>
      </c>
      <c r="N23" s="31">
        <f t="shared" si="0"/>
        <v>340383.21899999992</v>
      </c>
      <c r="O23" s="31">
        <f t="shared" si="1"/>
        <v>299512.96166666661</v>
      </c>
      <c r="P23" s="31">
        <f t="shared" si="2"/>
        <v>257916.85849999994</v>
      </c>
      <c r="Q23" s="31">
        <f t="shared" si="3"/>
        <v>461945.36699999997</v>
      </c>
      <c r="R23" s="27"/>
      <c r="T23" s="27"/>
      <c r="U23" s="102"/>
      <c r="V23" s="102"/>
      <c r="BK23" s="27"/>
    </row>
    <row r="24" spans="1:71" s="50" customFormat="1" x14ac:dyDescent="0.25">
      <c r="A24" s="59" t="s">
        <v>51</v>
      </c>
      <c r="B24" s="12"/>
      <c r="C24" s="4"/>
      <c r="E24" s="4"/>
    </row>
    <row r="25" spans="1:71" s="50" customFormat="1" x14ac:dyDescent="0.25">
      <c r="A25" s="105" t="s">
        <v>102</v>
      </c>
      <c r="B25" s="27"/>
      <c r="C25" s="108">
        <f>NPV($B$2,C27:C42)+NPV($B$2,D27:D42)</f>
        <v>369664.22926290828</v>
      </c>
      <c r="D25" s="26"/>
      <c r="E25" s="55"/>
      <c r="F25" s="107" t="s">
        <v>88</v>
      </c>
      <c r="G25" s="56"/>
      <c r="H25" s="109"/>
      <c r="I25" s="109"/>
      <c r="J25" s="109"/>
      <c r="K25" s="109"/>
      <c r="L25" s="107" t="s">
        <v>50</v>
      </c>
      <c r="M25" s="56"/>
      <c r="N25" s="56"/>
      <c r="O25" s="56"/>
      <c r="P25" s="109">
        <f>NPV($B$2,P27:P48)</f>
        <v>114709.4352269744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1:71" x14ac:dyDescent="0.25">
      <c r="A26" s="13" t="s">
        <v>0</v>
      </c>
      <c r="B26" s="13" t="s">
        <v>1</v>
      </c>
      <c r="C26" s="13" t="s">
        <v>5</v>
      </c>
      <c r="D26" s="13" t="s">
        <v>48</v>
      </c>
      <c r="F26" s="13" t="s">
        <v>0</v>
      </c>
      <c r="G26" s="13" t="s">
        <v>1</v>
      </c>
      <c r="H26" s="13" t="s">
        <v>91</v>
      </c>
      <c r="I26" s="13" t="s">
        <v>92</v>
      </c>
      <c r="J26" s="13" t="s">
        <v>57</v>
      </c>
      <c r="K26" s="119"/>
      <c r="L26" s="13" t="s">
        <v>0</v>
      </c>
      <c r="M26" s="13" t="s">
        <v>1</v>
      </c>
      <c r="N26" s="13" t="s">
        <v>55</v>
      </c>
      <c r="O26" s="13" t="s">
        <v>56</v>
      </c>
      <c r="P26" s="13" t="s">
        <v>57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</row>
    <row r="27" spans="1:71" x14ac:dyDescent="0.25">
      <c r="A27" s="128" t="s">
        <v>9</v>
      </c>
      <c r="B27" s="13">
        <v>2020</v>
      </c>
      <c r="C27" s="104">
        <v>7482.1962558110336</v>
      </c>
      <c r="D27" s="104">
        <v>0</v>
      </c>
      <c r="F27" s="127" t="s">
        <v>90</v>
      </c>
      <c r="G27" s="13">
        <v>2020</v>
      </c>
      <c r="H27" s="104">
        <v>0</v>
      </c>
      <c r="I27" s="104">
        <v>0</v>
      </c>
      <c r="J27" s="104">
        <v>0</v>
      </c>
      <c r="K27" s="118"/>
      <c r="L27" s="115" t="s">
        <v>9</v>
      </c>
      <c r="M27" s="13">
        <v>2020</v>
      </c>
      <c r="N27" s="104">
        <f>IF(AND(M27&gt;=$B$5,M27&lt;=($B$5+($B$4-1))),-PMT($B$2,$B$4,$B$3*Snowylink2_Cost/(Snowylink2_Cost+Option_C2_PresentCost),,0),0)</f>
        <v>0</v>
      </c>
      <c r="O27" s="104">
        <v>0</v>
      </c>
      <c r="P27" s="104">
        <f t="shared" ref="P27:P41" si="4">N27-O27</f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1:71" x14ac:dyDescent="0.25">
      <c r="A28" s="129"/>
      <c r="B28" s="13">
        <v>2021</v>
      </c>
      <c r="C28" s="104">
        <v>12982.196255811034</v>
      </c>
      <c r="D28" s="104">
        <v>90.425399999999996</v>
      </c>
      <c r="F28" s="127"/>
      <c r="G28" s="13">
        <v>2021</v>
      </c>
      <c r="H28" s="104">
        <v>5500</v>
      </c>
      <c r="I28" s="104">
        <v>90.425399999999996</v>
      </c>
      <c r="J28" s="104">
        <v>1065.7509965087229</v>
      </c>
      <c r="K28" s="54"/>
      <c r="L28" s="116"/>
      <c r="M28" s="13">
        <v>2021</v>
      </c>
      <c r="N28" s="104">
        <f t="shared" ref="N28:N47" si="5">IF(AND(M28&gt;=$B$5,M28&lt;=($B$5+($B$4-1))),-PMT($B$2,$B$4,$B$3*Snowylink2_Cost/(Snowylink2_Cost+Option_C2_PresentCost),,0),0)</f>
        <v>0</v>
      </c>
      <c r="O28" s="104">
        <v>0</v>
      </c>
      <c r="P28" s="104">
        <f t="shared" si="4"/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</row>
    <row r="29" spans="1:71" x14ac:dyDescent="0.25">
      <c r="A29" s="129"/>
      <c r="B29" s="13">
        <v>2022</v>
      </c>
      <c r="C29" s="104">
        <v>8228.7085840669733</v>
      </c>
      <c r="D29" s="104">
        <v>90.425399999999996</v>
      </c>
      <c r="F29" s="127"/>
      <c r="G29" s="13">
        <v>2022</v>
      </c>
      <c r="H29" s="104">
        <v>0</v>
      </c>
      <c r="I29" s="104">
        <v>90.425399999999996</v>
      </c>
      <c r="J29" s="104">
        <v>1524.3382905084218</v>
      </c>
      <c r="K29" s="54"/>
      <c r="L29" s="116"/>
      <c r="M29" s="13">
        <v>2022</v>
      </c>
      <c r="N29" s="104">
        <f t="shared" si="5"/>
        <v>0</v>
      </c>
      <c r="O29" s="104">
        <v>0</v>
      </c>
      <c r="P29" s="104">
        <f t="shared" si="4"/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</row>
    <row r="30" spans="1:71" x14ac:dyDescent="0.25">
      <c r="A30" s="129"/>
      <c r="B30" s="13">
        <v>2023</v>
      </c>
      <c r="C30" s="104">
        <v>915.24745035759804</v>
      </c>
      <c r="D30" s="104">
        <v>90.425399999999996</v>
      </c>
      <c r="F30" s="127"/>
      <c r="G30" s="13">
        <v>2023</v>
      </c>
      <c r="H30" s="104">
        <v>0</v>
      </c>
      <c r="I30" s="104">
        <v>90.425399999999996</v>
      </c>
      <c r="J30" s="104">
        <v>3180.7193503583621</v>
      </c>
      <c r="K30" s="54"/>
      <c r="L30" s="116"/>
      <c r="M30" s="13">
        <v>2023</v>
      </c>
      <c r="N30" s="104">
        <f t="shared" si="5"/>
        <v>0</v>
      </c>
      <c r="O30" s="104">
        <v>0</v>
      </c>
      <c r="P30" s="104">
        <f t="shared" si="4"/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</row>
    <row r="31" spans="1:71" x14ac:dyDescent="0.25">
      <c r="A31" s="129"/>
      <c r="B31" s="13">
        <v>2024</v>
      </c>
      <c r="C31" s="104">
        <v>1875.30952268992</v>
      </c>
      <c r="D31" s="104">
        <v>947.70965000000001</v>
      </c>
      <c r="F31" s="127"/>
      <c r="G31" s="13">
        <v>2024</v>
      </c>
      <c r="H31" s="104">
        <v>0</v>
      </c>
      <c r="I31" s="104">
        <v>90.425399999999996</v>
      </c>
      <c r="J31" s="104">
        <v>1429.2507342501704</v>
      </c>
      <c r="K31" s="54"/>
      <c r="L31" s="116"/>
      <c r="M31" s="13">
        <v>2024</v>
      </c>
      <c r="N31" s="104">
        <f t="shared" si="5"/>
        <v>0</v>
      </c>
      <c r="O31" s="104">
        <v>0</v>
      </c>
      <c r="P31" s="104">
        <f t="shared" si="4"/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</row>
    <row r="32" spans="1:71" x14ac:dyDescent="0.25">
      <c r="A32" s="129"/>
      <c r="B32" s="13">
        <v>2025</v>
      </c>
      <c r="C32" s="104">
        <v>32918.935583962448</v>
      </c>
      <c r="D32" s="104">
        <v>1138.0520727347287</v>
      </c>
      <c r="F32" s="127"/>
      <c r="G32" s="13">
        <v>2025</v>
      </c>
      <c r="H32" s="104">
        <v>0</v>
      </c>
      <c r="I32" s="104">
        <v>0</v>
      </c>
      <c r="J32" s="104">
        <v>0</v>
      </c>
      <c r="L32" s="116"/>
      <c r="M32" s="13">
        <v>2025</v>
      </c>
      <c r="N32" s="104">
        <f t="shared" si="5"/>
        <v>0</v>
      </c>
      <c r="O32" s="104">
        <v>0</v>
      </c>
      <c r="P32" s="104">
        <f t="shared" si="4"/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</row>
    <row r="33" spans="1:71" x14ac:dyDescent="0.25">
      <c r="A33" s="129"/>
      <c r="B33" s="13">
        <v>2026</v>
      </c>
      <c r="C33" s="104">
        <v>32918.935583962448</v>
      </c>
      <c r="D33" s="104">
        <v>1138.0520727347287</v>
      </c>
      <c r="F33" s="127"/>
      <c r="G33" s="13">
        <v>2026</v>
      </c>
      <c r="H33" s="104">
        <v>0</v>
      </c>
      <c r="I33" s="104">
        <v>0</v>
      </c>
      <c r="J33" s="104">
        <v>0</v>
      </c>
      <c r="L33" s="116"/>
      <c r="M33" s="13">
        <v>2026</v>
      </c>
      <c r="N33" s="104">
        <f t="shared" si="5"/>
        <v>0</v>
      </c>
      <c r="O33" s="104">
        <v>0</v>
      </c>
      <c r="P33" s="104">
        <f t="shared" si="4"/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</row>
    <row r="34" spans="1:71" x14ac:dyDescent="0.25">
      <c r="A34" s="129"/>
      <c r="B34" s="13">
        <v>2027</v>
      </c>
      <c r="C34" s="104">
        <v>32918.935583962448</v>
      </c>
      <c r="D34" s="104">
        <v>1138.0520727347287</v>
      </c>
      <c r="F34" s="127"/>
      <c r="G34" s="13">
        <v>2027</v>
      </c>
      <c r="H34" s="104">
        <v>0</v>
      </c>
      <c r="I34" s="104">
        <v>0</v>
      </c>
      <c r="J34" s="104">
        <v>0</v>
      </c>
      <c r="L34" s="116"/>
      <c r="M34" s="13">
        <v>2027</v>
      </c>
      <c r="N34" s="104">
        <f t="shared" si="5"/>
        <v>0</v>
      </c>
      <c r="O34" s="104">
        <v>0</v>
      </c>
      <c r="P34" s="104">
        <f t="shared" si="4"/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</row>
    <row r="35" spans="1:71" x14ac:dyDescent="0.25">
      <c r="A35" s="129"/>
      <c r="B35" s="13">
        <v>2028</v>
      </c>
      <c r="C35" s="104">
        <v>32918.935583962448</v>
      </c>
      <c r="D35" s="104">
        <v>1138.0520727347287</v>
      </c>
      <c r="F35" s="127"/>
      <c r="G35" s="13">
        <v>2028</v>
      </c>
      <c r="H35" s="104">
        <v>0</v>
      </c>
      <c r="I35" s="104">
        <v>0</v>
      </c>
      <c r="J35" s="104">
        <v>0</v>
      </c>
      <c r="L35" s="116"/>
      <c r="M35" s="13">
        <v>2028</v>
      </c>
      <c r="N35" s="104">
        <f t="shared" si="5"/>
        <v>0</v>
      </c>
      <c r="O35" s="104">
        <v>0</v>
      </c>
      <c r="P35" s="104">
        <f t="shared" si="4"/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</row>
    <row r="36" spans="1:71" x14ac:dyDescent="0.25">
      <c r="A36" s="129"/>
      <c r="B36" s="13">
        <v>2029</v>
      </c>
      <c r="C36" s="104">
        <v>32918.935583962448</v>
      </c>
      <c r="D36" s="104">
        <v>1138.0520727347287</v>
      </c>
      <c r="F36" s="127"/>
      <c r="G36" s="13">
        <v>2029</v>
      </c>
      <c r="H36" s="104">
        <v>0</v>
      </c>
      <c r="I36" s="104">
        <v>0</v>
      </c>
      <c r="J36" s="104">
        <v>0</v>
      </c>
      <c r="L36" s="116"/>
      <c r="M36" s="13">
        <v>2029</v>
      </c>
      <c r="N36" s="104">
        <f t="shared" si="5"/>
        <v>0</v>
      </c>
      <c r="O36" s="104">
        <v>0</v>
      </c>
      <c r="P36" s="104">
        <f t="shared" si="4"/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</row>
    <row r="37" spans="1:71" x14ac:dyDescent="0.25">
      <c r="A37" s="129"/>
      <c r="B37" s="13">
        <v>2030</v>
      </c>
      <c r="C37" s="104">
        <v>32918.935583962448</v>
      </c>
      <c r="D37" s="104">
        <v>1138.0520727347287</v>
      </c>
      <c r="F37" s="127"/>
      <c r="G37" s="13">
        <v>2030</v>
      </c>
      <c r="H37" s="104">
        <v>0</v>
      </c>
      <c r="I37" s="104">
        <v>0</v>
      </c>
      <c r="J37" s="104">
        <v>0</v>
      </c>
      <c r="L37" s="116"/>
      <c r="M37" s="13">
        <v>2030</v>
      </c>
      <c r="N37" s="104">
        <f t="shared" si="5"/>
        <v>0</v>
      </c>
      <c r="O37" s="104">
        <v>0</v>
      </c>
      <c r="P37" s="104">
        <f t="shared" si="4"/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</row>
    <row r="38" spans="1:71" x14ac:dyDescent="0.25">
      <c r="A38" s="129"/>
      <c r="B38" s="13">
        <v>2031</v>
      </c>
      <c r="C38" s="104">
        <v>32918.935583962448</v>
      </c>
      <c r="D38" s="104">
        <v>1138.0520727347287</v>
      </c>
      <c r="F38" s="127"/>
      <c r="G38" s="13">
        <v>2031</v>
      </c>
      <c r="H38" s="104">
        <v>0</v>
      </c>
      <c r="I38" s="104">
        <v>0</v>
      </c>
      <c r="J38" s="104">
        <v>0</v>
      </c>
      <c r="L38" s="116"/>
      <c r="M38" s="13">
        <v>2031</v>
      </c>
      <c r="N38" s="104">
        <f t="shared" si="5"/>
        <v>0</v>
      </c>
      <c r="O38" s="104">
        <v>0</v>
      </c>
      <c r="P38" s="104">
        <f t="shared" si="4"/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x14ac:dyDescent="0.25">
      <c r="A39" s="129"/>
      <c r="B39" s="13">
        <v>2032</v>
      </c>
      <c r="C39" s="104">
        <v>32918.935583962448</v>
      </c>
      <c r="D39" s="104">
        <v>1138.0520727347287</v>
      </c>
      <c r="F39" s="127"/>
      <c r="G39" s="13">
        <v>2032</v>
      </c>
      <c r="H39" s="104">
        <v>0</v>
      </c>
      <c r="I39" s="104">
        <v>0</v>
      </c>
      <c r="J39" s="104">
        <v>0</v>
      </c>
      <c r="L39" s="116"/>
      <c r="M39" s="13">
        <v>2032</v>
      </c>
      <c r="N39" s="104">
        <f t="shared" si="5"/>
        <v>0</v>
      </c>
      <c r="O39" s="104">
        <v>0</v>
      </c>
      <c r="P39" s="104">
        <f t="shared" si="4"/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x14ac:dyDescent="0.25">
      <c r="A40" s="129"/>
      <c r="B40" s="13">
        <v>2033</v>
      </c>
      <c r="C40" s="104">
        <v>32918.935583962448</v>
      </c>
      <c r="D40" s="104">
        <v>1138.0520727347287</v>
      </c>
      <c r="F40" s="127"/>
      <c r="G40" s="13">
        <v>2033</v>
      </c>
      <c r="H40" s="104">
        <v>0</v>
      </c>
      <c r="I40" s="104">
        <v>0</v>
      </c>
      <c r="J40" s="104">
        <v>0</v>
      </c>
      <c r="L40" s="116"/>
      <c r="M40" s="13">
        <v>2033</v>
      </c>
      <c r="N40" s="104">
        <f t="shared" si="5"/>
        <v>0</v>
      </c>
      <c r="O40" s="104">
        <v>0</v>
      </c>
      <c r="P40" s="104">
        <f t="shared" si="4"/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x14ac:dyDescent="0.25">
      <c r="A41" s="129"/>
      <c r="B41" s="13">
        <v>2034</v>
      </c>
      <c r="C41" s="104">
        <v>32918.935583962448</v>
      </c>
      <c r="D41" s="104">
        <v>1138.0520727347287</v>
      </c>
      <c r="F41" s="127"/>
      <c r="G41" s="13">
        <v>2034</v>
      </c>
      <c r="H41" s="104">
        <v>0</v>
      </c>
      <c r="I41" s="104">
        <v>0</v>
      </c>
      <c r="J41" s="104">
        <v>0</v>
      </c>
      <c r="L41" s="116"/>
      <c r="M41" s="13">
        <v>2034</v>
      </c>
      <c r="N41" s="104">
        <f t="shared" si="5"/>
        <v>0</v>
      </c>
      <c r="O41" s="104">
        <v>0</v>
      </c>
      <c r="P41" s="104">
        <f t="shared" si="4"/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x14ac:dyDescent="0.25">
      <c r="A42" s="130"/>
      <c r="B42" s="13" t="s">
        <v>33</v>
      </c>
      <c r="C42" s="104">
        <f>-PV($B$2,($B$4-($B41-Option_C2_Year+1)),C41,,0)</f>
        <v>377577.59774707397</v>
      </c>
      <c r="D42" s="104">
        <f>-PV($B$2,($B$4-($B41-Option_C2_Year+1)),D41,,0)</f>
        <v>13053.367616892241</v>
      </c>
      <c r="F42" s="127"/>
      <c r="G42" s="13" t="s">
        <v>33</v>
      </c>
      <c r="H42" s="104">
        <v>0</v>
      </c>
      <c r="I42" s="104">
        <v>0</v>
      </c>
      <c r="J42" s="104">
        <v>0</v>
      </c>
      <c r="L42" s="116"/>
      <c r="M42" s="13">
        <v>2035</v>
      </c>
      <c r="N42" s="104">
        <f t="shared" si="5"/>
        <v>20725.817120903765</v>
      </c>
      <c r="O42" s="104">
        <v>0</v>
      </c>
      <c r="P42" s="104">
        <f>N42-O42</f>
        <v>20725.817120903765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x14ac:dyDescent="0.25">
      <c r="A43" s="106"/>
      <c r="B43" s="27"/>
      <c r="C43" s="26"/>
      <c r="D43" s="26"/>
      <c r="L43" s="116"/>
      <c r="M43" s="13">
        <v>2036</v>
      </c>
      <c r="N43" s="104">
        <f t="shared" si="5"/>
        <v>20725.817120903765</v>
      </c>
      <c r="O43" s="104">
        <v>0</v>
      </c>
      <c r="P43" s="104">
        <f t="shared" ref="P43:P47" si="6">N43-O43</f>
        <v>20725.817120903765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x14ac:dyDescent="0.25">
      <c r="L44" s="116"/>
      <c r="M44" s="13">
        <v>2037</v>
      </c>
      <c r="N44" s="104">
        <f t="shared" si="5"/>
        <v>20725.817120903765</v>
      </c>
      <c r="O44" s="104">
        <v>0</v>
      </c>
      <c r="P44" s="104">
        <f t="shared" si="6"/>
        <v>20725.817120903765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1:71" x14ac:dyDescent="0.25">
      <c r="L45" s="116"/>
      <c r="M45" s="13">
        <v>2038</v>
      </c>
      <c r="N45" s="104">
        <f t="shared" si="5"/>
        <v>20725.817120903765</v>
      </c>
      <c r="O45" s="104">
        <v>0</v>
      </c>
      <c r="P45" s="104">
        <f t="shared" si="6"/>
        <v>20725.817120903765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1:71" x14ac:dyDescent="0.25">
      <c r="L46" s="116"/>
      <c r="M46" s="13">
        <v>2039</v>
      </c>
      <c r="N46" s="104">
        <f t="shared" si="5"/>
        <v>20725.817120903765</v>
      </c>
      <c r="O46" s="104">
        <v>0</v>
      </c>
      <c r="P46" s="104">
        <f t="shared" si="6"/>
        <v>20725.817120903765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1:71" x14ac:dyDescent="0.25">
      <c r="L47" s="116"/>
      <c r="M47" s="13">
        <v>2040</v>
      </c>
      <c r="N47" s="104">
        <f t="shared" si="5"/>
        <v>20725.817120903765</v>
      </c>
      <c r="O47" s="104">
        <v>0</v>
      </c>
      <c r="P47" s="104">
        <f t="shared" si="6"/>
        <v>20725.817120903765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  <row r="48" spans="1:71" x14ac:dyDescent="0.25">
      <c r="L48" s="117"/>
      <c r="M48" s="13" t="s">
        <v>33</v>
      </c>
      <c r="N48" s="104">
        <f>-PV($B$2,($B$4-(M47+1-Snowylink_Year)),N47,,0)</f>
        <v>260116.4149224053</v>
      </c>
      <c r="O48" s="104">
        <f>-PV($B$2,($B$4-(M47+1-Snowylink_Year)),O47,,0)</f>
        <v>0</v>
      </c>
      <c r="P48" s="104">
        <f>-PV($B$2,($B$4-(M47+1-Snowylink_Year)),P47,,0)</f>
        <v>260116.4149224053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</row>
    <row r="49" spans="1:71" x14ac:dyDescent="0.25"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1:71" x14ac:dyDescent="0.25">
      <c r="A50" s="4"/>
      <c r="C50" s="13" t="s">
        <v>4</v>
      </c>
      <c r="D50" s="13" t="s">
        <v>6</v>
      </c>
      <c r="H50" s="4"/>
      <c r="J50" s="13" t="s">
        <v>4</v>
      </c>
      <c r="K50" s="13" t="s">
        <v>6</v>
      </c>
      <c r="O50" s="4"/>
      <c r="Q50" s="13" t="s">
        <v>4</v>
      </c>
      <c r="R50" s="13" t="s">
        <v>6</v>
      </c>
      <c r="V50" s="4"/>
      <c r="X50" s="13" t="s">
        <v>4</v>
      </c>
      <c r="Y50" s="13" t="s">
        <v>6</v>
      </c>
      <c r="AC50" s="4"/>
      <c r="AE50" s="13" t="s">
        <v>4</v>
      </c>
      <c r="AF50" s="13" t="s">
        <v>6</v>
      </c>
      <c r="AJ50" s="4"/>
      <c r="AL50" s="13" t="s">
        <v>4</v>
      </c>
      <c r="AM50" s="13" t="s">
        <v>6</v>
      </c>
      <c r="AQ50" s="4"/>
      <c r="AS50" s="13" t="s">
        <v>4</v>
      </c>
      <c r="AT50" s="13" t="s">
        <v>6</v>
      </c>
      <c r="AX50" s="4"/>
      <c r="AZ50" s="13" t="s">
        <v>4</v>
      </c>
      <c r="BA50" s="13" t="s">
        <v>6</v>
      </c>
      <c r="BE50" s="4"/>
      <c r="BG50" s="13" t="s">
        <v>4</v>
      </c>
      <c r="BH50" s="13" t="s">
        <v>6</v>
      </c>
      <c r="BL50" s="4"/>
      <c r="BN50" s="13" t="s">
        <v>4</v>
      </c>
      <c r="BO50" s="13" t="s">
        <v>6</v>
      </c>
    </row>
    <row r="51" spans="1:71" x14ac:dyDescent="0.25">
      <c r="A51" s="26"/>
      <c r="B51" s="44" t="s">
        <v>7</v>
      </c>
      <c r="C51" s="2">
        <f>NPV($B$2,C58:C73)+$P$25</f>
        <v>520862.86054441507</v>
      </c>
      <c r="D51" s="2">
        <f>C51-$C$25</f>
        <v>151198.63128150679</v>
      </c>
      <c r="F51" s="103"/>
      <c r="H51" s="26"/>
      <c r="I51" s="44" t="s">
        <v>7</v>
      </c>
      <c r="J51" s="2">
        <f>NPV($B$2,J58:J73)+$P$25</f>
        <v>535340.8556573781</v>
      </c>
      <c r="K51" s="2">
        <f>J51-$C$25</f>
        <v>165676.62639446981</v>
      </c>
      <c r="O51" s="26"/>
      <c r="P51" s="44" t="s">
        <v>7</v>
      </c>
      <c r="Q51" s="2">
        <f>NPV($B$2,Q58:Q73)+$P$25</f>
        <v>486923.43933531642</v>
      </c>
      <c r="R51" s="2">
        <f>Q51-$C$25</f>
        <v>117259.21007240814</v>
      </c>
      <c r="V51" s="26"/>
      <c r="W51" s="44" t="s">
        <v>7</v>
      </c>
      <c r="X51" s="2">
        <f>NPV($B$2,X58:X73)+$P$25</f>
        <v>892769.73673457082</v>
      </c>
      <c r="Y51" s="2">
        <f>X51-$C$25</f>
        <v>523105.50747166254</v>
      </c>
      <c r="AC51" s="26"/>
      <c r="AD51" s="44" t="s">
        <v>7</v>
      </c>
      <c r="AE51" s="2">
        <f>NPV($B$2,AE58:AE73)</f>
        <v>866611.7540824929</v>
      </c>
      <c r="AF51" s="2">
        <f>AE51-$C$25</f>
        <v>496947.52481958462</v>
      </c>
      <c r="AH51" s="54"/>
      <c r="AJ51" s="26"/>
      <c r="AK51" s="44" t="s">
        <v>7</v>
      </c>
      <c r="AL51" s="2">
        <f>NPV($B$2,AL58:AL73)+$P$25</f>
        <v>555748.4156026782</v>
      </c>
      <c r="AM51" s="2">
        <f>AL51-$C$25</f>
        <v>186084.18633976992</v>
      </c>
      <c r="AO51" s="54"/>
      <c r="AQ51" s="26"/>
      <c r="AR51" s="44" t="s">
        <v>7</v>
      </c>
      <c r="AS51" s="2">
        <f>NPV($B$2,AS58:AS73)+$P$25</f>
        <v>571017.58704883989</v>
      </c>
      <c r="AT51" s="2">
        <f>AS51-$C$25</f>
        <v>201353.35778593161</v>
      </c>
      <c r="AX51" s="26"/>
      <c r="AY51" s="44" t="s">
        <v>7</v>
      </c>
      <c r="AZ51" s="2">
        <f>NPV($B$2,AZ58:AZ73)+$P$25</f>
        <v>518392.79802116868</v>
      </c>
      <c r="BA51" s="2">
        <f>AZ51-$C$25</f>
        <v>148728.5687582604</v>
      </c>
      <c r="BE51" s="26"/>
      <c r="BF51" s="44" t="s">
        <v>7</v>
      </c>
      <c r="BG51" s="2">
        <f>NPV($B$2,BG58:BG73)+$P$25</f>
        <v>931608.18449946889</v>
      </c>
      <c r="BH51" s="2">
        <f>BG51-$C$25</f>
        <v>561943.95523656067</v>
      </c>
      <c r="BL51" s="26"/>
      <c r="BM51" s="44" t="s">
        <v>7</v>
      </c>
      <c r="BN51" s="2">
        <f>NPV($B$2,BN58:BN73)</f>
        <v>901497.30914075626</v>
      </c>
      <c r="BO51" s="2">
        <f>BN51-$C$25</f>
        <v>531833.07987784804</v>
      </c>
    </row>
    <row r="52" spans="1:71" s="37" customFormat="1" ht="15.75" thickBot="1" x14ac:dyDescent="0.3">
      <c r="A52" s="36"/>
      <c r="C52" s="36"/>
      <c r="D52" s="36"/>
      <c r="E52" s="36"/>
      <c r="H52" s="36"/>
      <c r="J52" s="36"/>
      <c r="K52" s="36"/>
      <c r="L52" s="36"/>
      <c r="O52" s="36"/>
      <c r="Q52" s="36"/>
      <c r="R52" s="36"/>
      <c r="S52" s="36"/>
      <c r="V52" s="36"/>
      <c r="X52" s="36"/>
      <c r="Y52" s="36"/>
      <c r="Z52" s="36"/>
      <c r="AC52" s="36"/>
      <c r="AE52" s="36"/>
      <c r="AF52" s="36"/>
      <c r="AG52" s="36"/>
      <c r="AJ52" s="36"/>
      <c r="AL52" s="36"/>
      <c r="AM52" s="36"/>
      <c r="AN52" s="36"/>
      <c r="AQ52" s="36"/>
      <c r="AS52" s="36"/>
      <c r="AT52" s="36"/>
      <c r="AU52" s="36"/>
      <c r="AX52" s="36"/>
      <c r="AZ52" s="36"/>
      <c r="BA52" s="36"/>
      <c r="BB52" s="36"/>
      <c r="BE52" s="36"/>
      <c r="BG52" s="36"/>
      <c r="BH52" s="36"/>
      <c r="BI52" s="36"/>
      <c r="BL52" s="36"/>
      <c r="BN52" s="36"/>
      <c r="BO52" s="36"/>
      <c r="BP52" s="36"/>
    </row>
    <row r="53" spans="1:71" s="50" customFormat="1" x14ac:dyDescent="0.25">
      <c r="A53" s="4"/>
      <c r="C53" s="4"/>
      <c r="D53" s="4"/>
      <c r="E53" s="4"/>
      <c r="H53" s="4"/>
      <c r="J53" s="4"/>
      <c r="K53" s="4"/>
      <c r="L53" s="4"/>
      <c r="O53" s="4"/>
      <c r="Q53" s="4"/>
      <c r="R53" s="4"/>
      <c r="S53" s="4"/>
      <c r="V53" s="4"/>
      <c r="X53" s="4"/>
      <c r="Y53" s="4"/>
      <c r="Z53" s="4"/>
      <c r="AC53" s="4"/>
      <c r="AE53" s="4"/>
      <c r="AF53" s="4"/>
      <c r="AG53" s="4"/>
      <c r="AJ53" s="4"/>
      <c r="AL53" s="4"/>
      <c r="AM53" s="4"/>
      <c r="AN53" s="4"/>
      <c r="AQ53" s="4"/>
      <c r="AS53" s="4"/>
      <c r="AT53" s="4"/>
      <c r="AU53" s="4"/>
      <c r="AX53" s="4"/>
      <c r="AZ53" s="4"/>
      <c r="BA53" s="4"/>
      <c r="BB53" s="4"/>
      <c r="BE53" s="4"/>
      <c r="BG53" s="4"/>
      <c r="BH53" s="4"/>
      <c r="BI53" s="4"/>
      <c r="BL53" s="4"/>
      <c r="BN53" s="4"/>
      <c r="BO53" s="4"/>
      <c r="BP53" s="4"/>
    </row>
    <row r="54" spans="1:71" s="50" customFormat="1" x14ac:dyDescent="0.25">
      <c r="A54" s="53" t="s">
        <v>52</v>
      </c>
      <c r="C54" s="4"/>
      <c r="D54" s="4"/>
      <c r="E54" s="4"/>
      <c r="H54" s="4"/>
      <c r="J54" s="4"/>
      <c r="K54" s="4"/>
      <c r="L54" s="4"/>
      <c r="O54" s="4"/>
      <c r="Q54" s="4"/>
      <c r="R54" s="4"/>
      <c r="S54" s="4"/>
      <c r="V54" s="4"/>
      <c r="X54" s="4"/>
      <c r="Y54" s="4"/>
      <c r="Z54" s="4"/>
      <c r="AC54" s="53" t="s">
        <v>52</v>
      </c>
      <c r="AE54" s="4"/>
      <c r="AF54" s="4"/>
      <c r="AG54" s="4"/>
      <c r="AJ54" s="53" t="s">
        <v>52</v>
      </c>
      <c r="AL54" s="4"/>
      <c r="AM54" s="4"/>
      <c r="AN54" s="4"/>
      <c r="AQ54" s="4"/>
      <c r="AS54" s="4"/>
      <c r="AT54" s="4"/>
      <c r="AU54" s="4"/>
      <c r="AX54" s="4"/>
      <c r="AZ54" s="4"/>
      <c r="BA54" s="4"/>
      <c r="BB54" s="4"/>
      <c r="BE54" s="4"/>
      <c r="BG54" s="4"/>
      <c r="BH54" s="4"/>
      <c r="BI54" s="4"/>
      <c r="BL54" s="4"/>
      <c r="BN54" s="4"/>
      <c r="BO54" s="4"/>
      <c r="BP54" s="4"/>
    </row>
    <row r="55" spans="1:71" s="50" customFormat="1" x14ac:dyDescent="0.25">
      <c r="A55" s="60" t="s">
        <v>70</v>
      </c>
      <c r="B55" s="61"/>
      <c r="C55" s="62"/>
      <c r="D55" s="61"/>
      <c r="E55" s="61"/>
      <c r="F55" s="61"/>
      <c r="G55" s="61"/>
      <c r="H55" s="62"/>
      <c r="I55" s="61"/>
      <c r="J55" s="62"/>
      <c r="K55" s="61"/>
      <c r="L55" s="61"/>
      <c r="M55" s="61"/>
      <c r="N55" s="61"/>
      <c r="O55" s="62"/>
      <c r="P55" s="61"/>
      <c r="Q55" s="62"/>
      <c r="R55" s="61"/>
      <c r="S55" s="61"/>
      <c r="T55" s="61"/>
      <c r="U55" s="61"/>
      <c r="V55" s="62"/>
      <c r="W55" s="61"/>
      <c r="X55" s="62"/>
      <c r="Y55" s="61"/>
      <c r="Z55" s="61"/>
      <c r="AA55" s="61"/>
      <c r="AB55" s="61"/>
      <c r="AC55" s="60" t="s">
        <v>31</v>
      </c>
      <c r="AD55" s="61"/>
      <c r="AE55" s="62"/>
      <c r="AF55" s="61"/>
      <c r="AG55" s="61"/>
      <c r="AH55" s="61"/>
      <c r="AI55" s="61"/>
      <c r="AJ55" s="76" t="s">
        <v>71</v>
      </c>
      <c r="AK55" s="77"/>
      <c r="AL55" s="78"/>
      <c r="AM55" s="77"/>
      <c r="AN55" s="77"/>
      <c r="AO55" s="77"/>
      <c r="AP55" s="77"/>
      <c r="AQ55" s="78"/>
      <c r="AR55" s="77"/>
      <c r="AS55" s="78"/>
      <c r="AT55" s="77"/>
      <c r="AU55" s="77"/>
      <c r="AV55" s="77"/>
      <c r="AW55" s="77"/>
      <c r="AX55" s="78"/>
      <c r="AY55" s="77"/>
      <c r="AZ55" s="78"/>
      <c r="BA55" s="77"/>
      <c r="BB55" s="77"/>
      <c r="BC55" s="77"/>
      <c r="BD55" s="77"/>
      <c r="BE55" s="78"/>
      <c r="BF55" s="77"/>
      <c r="BG55" s="78"/>
      <c r="BH55" s="77"/>
      <c r="BI55" s="77"/>
      <c r="BJ55" s="77"/>
      <c r="BK55" s="77"/>
      <c r="BL55" s="78"/>
      <c r="BM55" s="77"/>
      <c r="BN55" s="78"/>
      <c r="BO55" s="77"/>
      <c r="BP55" s="77"/>
      <c r="BQ55" s="77"/>
      <c r="BR55" s="77"/>
    </row>
    <row r="56" spans="1:71" x14ac:dyDescent="0.25">
      <c r="A56" s="63" t="str">
        <f>B7</f>
        <v>Neutral 4 Deg</v>
      </c>
      <c r="B56" s="64"/>
      <c r="C56" s="64"/>
      <c r="D56" s="61"/>
      <c r="E56" s="61"/>
      <c r="F56" s="61"/>
      <c r="G56" s="65"/>
      <c r="H56" s="63" t="str">
        <f>C7</f>
        <v>NeutralWS 4 Deg</v>
      </c>
      <c r="I56" s="64"/>
      <c r="J56" s="64"/>
      <c r="K56" s="61"/>
      <c r="L56" s="61"/>
      <c r="M56" s="61"/>
      <c r="N56" s="65"/>
      <c r="O56" s="63" t="str">
        <f>D7</f>
        <v>Slow Change 4 Deg</v>
      </c>
      <c r="P56" s="64"/>
      <c r="Q56" s="64"/>
      <c r="R56" s="61"/>
      <c r="S56" s="61"/>
      <c r="T56" s="61"/>
      <c r="U56" s="65"/>
      <c r="V56" s="63" t="str">
        <f>E7</f>
        <v>Fast Change 4 Deg</v>
      </c>
      <c r="W56" s="64"/>
      <c r="X56" s="64"/>
      <c r="Y56" s="61"/>
      <c r="Z56" s="61"/>
      <c r="AA56" s="61"/>
      <c r="AB56" s="65"/>
      <c r="AC56" s="63" t="str">
        <f>F7</f>
        <v>NoIC 4 Deg</v>
      </c>
      <c r="AD56" s="64"/>
      <c r="AE56" s="64"/>
      <c r="AF56" s="61"/>
      <c r="AG56" s="61"/>
      <c r="AH56" s="61"/>
      <c r="AI56" s="65"/>
      <c r="AJ56" s="79" t="str">
        <f>G7</f>
        <v>Neutral 2 Deg</v>
      </c>
      <c r="AK56" s="80"/>
      <c r="AL56" s="80"/>
      <c r="AM56" s="77"/>
      <c r="AN56" s="77"/>
      <c r="AO56" s="77"/>
      <c r="AP56" s="81"/>
      <c r="AQ56" s="79" t="str">
        <f>H7</f>
        <v>NeutralWS 2 Deg</v>
      </c>
      <c r="AR56" s="80"/>
      <c r="AS56" s="80"/>
      <c r="AT56" s="77"/>
      <c r="AU56" s="77"/>
      <c r="AV56" s="77"/>
      <c r="AW56" s="81"/>
      <c r="AX56" s="79" t="str">
        <f>I7</f>
        <v>Slow Change 2 Deg</v>
      </c>
      <c r="AY56" s="80"/>
      <c r="AZ56" s="80"/>
      <c r="BA56" s="77"/>
      <c r="BB56" s="77"/>
      <c r="BC56" s="77"/>
      <c r="BD56" s="81"/>
      <c r="BE56" s="79" t="str">
        <f>J7</f>
        <v>Fast Change 2 Deg</v>
      </c>
      <c r="BF56" s="80"/>
      <c r="BG56" s="80"/>
      <c r="BH56" s="77"/>
      <c r="BI56" s="77"/>
      <c r="BJ56" s="77"/>
      <c r="BK56" s="81"/>
      <c r="BL56" s="79" t="str">
        <f>K7</f>
        <v>NoIC 2 Deg</v>
      </c>
      <c r="BM56" s="80"/>
      <c r="BN56" s="80"/>
      <c r="BO56" s="77"/>
      <c r="BP56" s="77"/>
      <c r="BQ56" s="77"/>
      <c r="BR56" s="81"/>
    </row>
    <row r="57" spans="1:71" x14ac:dyDescent="0.25">
      <c r="A57" s="23" t="s">
        <v>0</v>
      </c>
      <c r="B57" s="23" t="s">
        <v>1</v>
      </c>
      <c r="C57" s="23" t="s">
        <v>54</v>
      </c>
      <c r="D57" s="61"/>
      <c r="E57" s="61"/>
      <c r="F57" s="61"/>
      <c r="G57" s="65"/>
      <c r="H57" s="23" t="s">
        <v>0</v>
      </c>
      <c r="I57" s="23" t="s">
        <v>1</v>
      </c>
      <c r="J57" s="23" t="s">
        <v>54</v>
      </c>
      <c r="K57" s="61"/>
      <c r="L57" s="61"/>
      <c r="M57" s="61"/>
      <c r="N57" s="65"/>
      <c r="O57" s="23" t="s">
        <v>0</v>
      </c>
      <c r="P57" s="23" t="s">
        <v>1</v>
      </c>
      <c r="Q57" s="23" t="s">
        <v>54</v>
      </c>
      <c r="R57" s="61"/>
      <c r="S57" s="61"/>
      <c r="T57" s="61"/>
      <c r="U57" s="65"/>
      <c r="V57" s="23" t="s">
        <v>0</v>
      </c>
      <c r="W57" s="23" t="s">
        <v>1</v>
      </c>
      <c r="X57" s="23" t="s">
        <v>54</v>
      </c>
      <c r="Y57" s="61"/>
      <c r="Z57" s="61"/>
      <c r="AA57" s="61"/>
      <c r="AB57" s="65"/>
      <c r="AC57" s="23" t="s">
        <v>0</v>
      </c>
      <c r="AD57" s="23" t="s">
        <v>1</v>
      </c>
      <c r="AE57" s="23" t="s">
        <v>54</v>
      </c>
      <c r="AF57" s="61"/>
      <c r="AG57" s="61"/>
      <c r="AH57" s="61"/>
      <c r="AI57" s="65"/>
      <c r="AJ57" s="82" t="s">
        <v>0</v>
      </c>
      <c r="AK57" s="82" t="s">
        <v>1</v>
      </c>
      <c r="AL57" s="82" t="s">
        <v>54</v>
      </c>
      <c r="AM57" s="77"/>
      <c r="AN57" s="77"/>
      <c r="AO57" s="77"/>
      <c r="AP57" s="81"/>
      <c r="AQ57" s="82" t="s">
        <v>0</v>
      </c>
      <c r="AR57" s="82" t="s">
        <v>1</v>
      </c>
      <c r="AS57" s="82" t="s">
        <v>54</v>
      </c>
      <c r="AT57" s="77"/>
      <c r="AU57" s="77"/>
      <c r="AV57" s="77"/>
      <c r="AW57" s="81"/>
      <c r="AX57" s="82" t="s">
        <v>0</v>
      </c>
      <c r="AY57" s="82" t="s">
        <v>1</v>
      </c>
      <c r="AZ57" s="82" t="s">
        <v>54</v>
      </c>
      <c r="BA57" s="77"/>
      <c r="BB57" s="77"/>
      <c r="BC57" s="77"/>
      <c r="BD57" s="81"/>
      <c r="BE57" s="82" t="s">
        <v>0</v>
      </c>
      <c r="BF57" s="82" t="s">
        <v>1</v>
      </c>
      <c r="BG57" s="82" t="s">
        <v>54</v>
      </c>
      <c r="BH57" s="77"/>
      <c r="BI57" s="77"/>
      <c r="BJ57" s="77"/>
      <c r="BK57" s="81"/>
      <c r="BL57" s="82" t="s">
        <v>0</v>
      </c>
      <c r="BM57" s="82" t="s">
        <v>1</v>
      </c>
      <c r="BN57" s="82" t="s">
        <v>54</v>
      </c>
      <c r="BO57" s="77"/>
      <c r="BP57" s="77"/>
      <c r="BQ57" s="77"/>
      <c r="BR57" s="81"/>
    </row>
    <row r="58" spans="1:71" x14ac:dyDescent="0.25">
      <c r="A58" s="124" t="s">
        <v>9</v>
      </c>
      <c r="B58" s="23">
        <v>2020</v>
      </c>
      <c r="C58" s="66">
        <f>IF(B58&gt;=Option_C2_Year,SUM(B98:F98),SUM(B118:F118))+C78+$J27</f>
        <v>0</v>
      </c>
      <c r="D58" s="61"/>
      <c r="E58" s="61"/>
      <c r="F58" s="61"/>
      <c r="G58" s="65"/>
      <c r="H58" s="124" t="s">
        <v>9</v>
      </c>
      <c r="I58" s="23">
        <v>2020</v>
      </c>
      <c r="J58" s="66">
        <f>IF(I58&gt;=Option_C2_Year,SUM(I98:M98),SUM(I118:M118))+J78+$J27</f>
        <v>0</v>
      </c>
      <c r="K58" s="61"/>
      <c r="L58" s="61"/>
      <c r="M58" s="61"/>
      <c r="N58" s="65"/>
      <c r="O58" s="124" t="s">
        <v>9</v>
      </c>
      <c r="P58" s="23">
        <v>2020</v>
      </c>
      <c r="Q58" s="66">
        <f>IF(P58&gt;=Option_C2_Year,SUM(P98:T98),SUM(P118:T118))+Q78+$J27</f>
        <v>0</v>
      </c>
      <c r="R58" s="61"/>
      <c r="S58" s="61"/>
      <c r="T58" s="61"/>
      <c r="U58" s="65"/>
      <c r="V58" s="124" t="s">
        <v>9</v>
      </c>
      <c r="W58" s="23">
        <v>2020</v>
      </c>
      <c r="X58" s="66">
        <f>IF(W58&gt;=Option_C2_Year,SUM(W98:AA98),SUM(W118:AA118))+X78+$J27</f>
        <v>0</v>
      </c>
      <c r="Y58" s="61"/>
      <c r="Z58" s="61"/>
      <c r="AA58" s="61"/>
      <c r="AB58" s="65"/>
      <c r="AC58" s="124" t="s">
        <v>9</v>
      </c>
      <c r="AD58" s="23">
        <v>2020</v>
      </c>
      <c r="AE58" s="66">
        <f>IF(AD58&gt;=Option_C2_Year,SUM(AD98:AH98),SUM(AD118:AH118))+AE78+$J27</f>
        <v>0</v>
      </c>
      <c r="AF58" s="61"/>
      <c r="AG58" s="61"/>
      <c r="AH58" s="61"/>
      <c r="AI58" s="65"/>
      <c r="AJ58" s="121" t="s">
        <v>9</v>
      </c>
      <c r="AK58" s="82">
        <v>2020</v>
      </c>
      <c r="AL58" s="83">
        <f>IF(AK58&gt;=Option_C2_Year,SUM(AK98:AO98),SUM(AK118:AO118))+AL78+$J27</f>
        <v>0</v>
      </c>
      <c r="AM58" s="77"/>
      <c r="AN58" s="77"/>
      <c r="AO58" s="77"/>
      <c r="AP58" s="81"/>
      <c r="AQ58" s="121" t="s">
        <v>9</v>
      </c>
      <c r="AR58" s="82">
        <v>2020</v>
      </c>
      <c r="AS58" s="83">
        <f>IF(AR58&gt;=Option_C2_Year,SUM(AR98:AV98),SUM(AR118:AV118))+AS78+$J27</f>
        <v>0</v>
      </c>
      <c r="AT58" s="77"/>
      <c r="AU58" s="77"/>
      <c r="AV58" s="77"/>
      <c r="AW58" s="81"/>
      <c r="AX58" s="121" t="s">
        <v>9</v>
      </c>
      <c r="AY58" s="82">
        <v>2020</v>
      </c>
      <c r="AZ58" s="83">
        <f>IF(AY58&gt;=Option_C2_Year,SUM(AY98:BC98),SUM(AY118:BC118))+AZ78+$J27</f>
        <v>0</v>
      </c>
      <c r="BA58" s="77"/>
      <c r="BB58" s="77"/>
      <c r="BC58" s="77"/>
      <c r="BD58" s="81"/>
      <c r="BE58" s="121" t="s">
        <v>9</v>
      </c>
      <c r="BF58" s="82">
        <v>2020</v>
      </c>
      <c r="BG58" s="83">
        <f>IF(BF58&gt;=Option_C2_Year,SUM(BF98:BJ98),SUM(BF118:BJ118))+BG78+$J27</f>
        <v>0</v>
      </c>
      <c r="BH58" s="77"/>
      <c r="BI58" s="77"/>
      <c r="BJ58" s="77"/>
      <c r="BK58" s="81"/>
      <c r="BL58" s="121" t="s">
        <v>9</v>
      </c>
      <c r="BM58" s="82">
        <v>2020</v>
      </c>
      <c r="BN58" s="83">
        <f>IF(BM58&gt;=Option_C2_Year,SUM(BM98:BQ98),SUM(BM118:BQ118))+BN78+$J27</f>
        <v>0</v>
      </c>
      <c r="BO58" s="77"/>
      <c r="BP58" s="77"/>
      <c r="BQ58" s="77"/>
      <c r="BR58" s="81"/>
    </row>
    <row r="59" spans="1:71" x14ac:dyDescent="0.25">
      <c r="A59" s="125"/>
      <c r="B59" s="23">
        <v>2021</v>
      </c>
      <c r="C59" s="66">
        <f>IF(B59&gt;=Option_C2_Year,SUM(B99:F99),SUM(B119:F119))+C79+$J28</f>
        <v>1065.7509965087229</v>
      </c>
      <c r="D59" s="61"/>
      <c r="E59" s="61"/>
      <c r="F59" s="61"/>
      <c r="G59" s="65"/>
      <c r="H59" s="125"/>
      <c r="I59" s="23">
        <v>2021</v>
      </c>
      <c r="J59" s="66">
        <f>IF(I59&gt;=Option_C2_Year,SUM(I99:M99),SUM(I119:M119))+J79+$J28</f>
        <v>1065.7509965087229</v>
      </c>
      <c r="K59" s="61"/>
      <c r="L59" s="61"/>
      <c r="M59" s="61"/>
      <c r="N59" s="65"/>
      <c r="O59" s="125"/>
      <c r="P59" s="23">
        <v>2021</v>
      </c>
      <c r="Q59" s="66">
        <f>IF(P59&gt;=Option_C2_Year,SUM(P99:T99),SUM(P119:T119))+Q79+$J28</f>
        <v>1065.7509965087229</v>
      </c>
      <c r="R59" s="61"/>
      <c r="S59" s="61"/>
      <c r="T59" s="61"/>
      <c r="U59" s="65"/>
      <c r="V59" s="125"/>
      <c r="W59" s="23">
        <v>2021</v>
      </c>
      <c r="X59" s="66">
        <f>IF(W59&gt;=Option_C2_Year,SUM(W99:AA99),SUM(W119:AA119))+X79+$J28</f>
        <v>1065.7509965087229</v>
      </c>
      <c r="Y59" s="61"/>
      <c r="Z59" s="61"/>
      <c r="AA59" s="61"/>
      <c r="AB59" s="65"/>
      <c r="AC59" s="125"/>
      <c r="AD59" s="23">
        <v>2021</v>
      </c>
      <c r="AE59" s="66">
        <f>IF(AD59&gt;=Option_C2_Year,SUM(AD99:AH99),SUM(AD119:AH119))+AE79+$J28</f>
        <v>1065.7509965087229</v>
      </c>
      <c r="AF59" s="61"/>
      <c r="AG59" s="61"/>
      <c r="AH59" s="61"/>
      <c r="AI59" s="65"/>
      <c r="AJ59" s="122"/>
      <c r="AK59" s="82">
        <v>2021</v>
      </c>
      <c r="AL59" s="83">
        <f>IF(AK59&gt;=Option_C2_Year,SUM(AK99:AO99),SUM(AK119:AO119))+AL79+$J28</f>
        <v>1065.7509965087229</v>
      </c>
      <c r="AM59" s="77"/>
      <c r="AN59" s="77"/>
      <c r="AO59" s="77"/>
      <c r="AP59" s="81"/>
      <c r="AQ59" s="122"/>
      <c r="AR59" s="82">
        <v>2021</v>
      </c>
      <c r="AS59" s="83">
        <f>IF(AR59&gt;=Option_C2_Year,SUM(AR99:AV99),SUM(AR119:AV119))+AS79+$J28</f>
        <v>1065.7509965087229</v>
      </c>
      <c r="AT59" s="77"/>
      <c r="AU59" s="77"/>
      <c r="AV59" s="77"/>
      <c r="AW59" s="81"/>
      <c r="AX59" s="122"/>
      <c r="AY59" s="82">
        <v>2021</v>
      </c>
      <c r="AZ59" s="83">
        <f>IF(AY59&gt;=Option_C2_Year,SUM(AY99:BC99),SUM(AY119:BC119))+AZ79+$J28</f>
        <v>1065.7509965087229</v>
      </c>
      <c r="BA59" s="77"/>
      <c r="BB59" s="77"/>
      <c r="BC59" s="77"/>
      <c r="BD59" s="81"/>
      <c r="BE59" s="122"/>
      <c r="BF59" s="82">
        <v>2021</v>
      </c>
      <c r="BG59" s="83">
        <f>IF(BF59&gt;=Option_C2_Year,SUM(BF99:BJ99),SUM(BF119:BJ119))+BG79+$J28</f>
        <v>1065.7509965087229</v>
      </c>
      <c r="BH59" s="77"/>
      <c r="BI59" s="77"/>
      <c r="BJ59" s="77"/>
      <c r="BK59" s="81"/>
      <c r="BL59" s="122"/>
      <c r="BM59" s="82">
        <v>2021</v>
      </c>
      <c r="BN59" s="83">
        <f>IF(BM59&gt;=Option_C2_Year,SUM(BM99:BQ99),SUM(BM119:BQ119))+BN79+$J28</f>
        <v>1065.7509965087229</v>
      </c>
      <c r="BO59" s="77"/>
      <c r="BP59" s="77"/>
      <c r="BQ59" s="77"/>
      <c r="BR59" s="81"/>
    </row>
    <row r="60" spans="1:71" x14ac:dyDescent="0.25">
      <c r="A60" s="125"/>
      <c r="B60" s="23">
        <v>2022</v>
      </c>
      <c r="C60" s="66">
        <f>IF(B60&gt;=Option_C2_Year,SUM(B100:F100),SUM(B120:F120))+C80+$J29</f>
        <v>1524.3382905084218</v>
      </c>
      <c r="D60" s="61"/>
      <c r="E60" s="61"/>
      <c r="F60" s="61"/>
      <c r="G60" s="65"/>
      <c r="H60" s="125"/>
      <c r="I60" s="23">
        <v>2022</v>
      </c>
      <c r="J60" s="66">
        <f>IF(I60&gt;=Option_C2_Year,SUM(I100:M100),SUM(I120:M120))+J80+$J29</f>
        <v>1524.3382905084218</v>
      </c>
      <c r="K60" s="61"/>
      <c r="L60" s="61"/>
      <c r="M60" s="61"/>
      <c r="N60" s="65"/>
      <c r="O60" s="125"/>
      <c r="P60" s="23">
        <v>2022</v>
      </c>
      <c r="Q60" s="66">
        <f>IF(P60&gt;=Option_C2_Year,SUM(P100:T100),SUM(P120:T120))+Q80+$J29</f>
        <v>1524.3382905084218</v>
      </c>
      <c r="R60" s="61"/>
      <c r="S60" s="61"/>
      <c r="T60" s="61"/>
      <c r="U60" s="65"/>
      <c r="V60" s="125"/>
      <c r="W60" s="23">
        <v>2022</v>
      </c>
      <c r="X60" s="66">
        <f>IF(W60&gt;=Option_C2_Year,SUM(W100:AA100),SUM(W120:AA120))+X80+$J29</f>
        <v>1524.3382905084218</v>
      </c>
      <c r="Y60" s="61"/>
      <c r="Z60" s="61"/>
      <c r="AA60" s="61"/>
      <c r="AB60" s="65"/>
      <c r="AC60" s="125"/>
      <c r="AD60" s="23">
        <v>2022</v>
      </c>
      <c r="AE60" s="66">
        <f>IF(AD60&gt;=Option_C2_Year,SUM(AD100:AH100),SUM(AD120:AH120))+AE80+$J29</f>
        <v>1524.3382905084218</v>
      </c>
      <c r="AF60" s="61"/>
      <c r="AG60" s="61"/>
      <c r="AH60" s="61"/>
      <c r="AI60" s="65"/>
      <c r="AJ60" s="122"/>
      <c r="AK60" s="82">
        <v>2022</v>
      </c>
      <c r="AL60" s="83">
        <f>IF(AK60&gt;=Option_C2_Year,SUM(AK100:AO100),SUM(AK120:AO120))+AL80+$J29</f>
        <v>1524.3382905084218</v>
      </c>
      <c r="AM60" s="77"/>
      <c r="AN60" s="77"/>
      <c r="AO60" s="77"/>
      <c r="AP60" s="81"/>
      <c r="AQ60" s="122"/>
      <c r="AR60" s="82">
        <v>2022</v>
      </c>
      <c r="AS60" s="83">
        <f>IF(AR60&gt;=Option_C2_Year,SUM(AR100:AV100),SUM(AR120:AV120))+AS80+$J29</f>
        <v>1524.3382905084218</v>
      </c>
      <c r="AT60" s="77"/>
      <c r="AU60" s="77"/>
      <c r="AV60" s="77"/>
      <c r="AW60" s="81"/>
      <c r="AX60" s="122"/>
      <c r="AY60" s="82">
        <v>2022</v>
      </c>
      <c r="AZ60" s="83">
        <f>IF(AY60&gt;=Option_C2_Year,SUM(AY100:BC100),SUM(AY120:BC120))+AZ80+$J29</f>
        <v>1524.3382905084218</v>
      </c>
      <c r="BA60" s="77"/>
      <c r="BB60" s="77"/>
      <c r="BC60" s="77"/>
      <c r="BD60" s="81"/>
      <c r="BE60" s="122"/>
      <c r="BF60" s="82">
        <v>2022</v>
      </c>
      <c r="BG60" s="83">
        <f>IF(BF60&gt;=Option_C2_Year,SUM(BF100:BJ100),SUM(BF120:BJ120))+BG80+$J29</f>
        <v>1524.3382905084218</v>
      </c>
      <c r="BH60" s="77"/>
      <c r="BI60" s="77"/>
      <c r="BJ60" s="77"/>
      <c r="BK60" s="81"/>
      <c r="BL60" s="122"/>
      <c r="BM60" s="82">
        <v>2022</v>
      </c>
      <c r="BN60" s="83">
        <f>IF(BM60&gt;=Option_C2_Year,SUM(BM100:BQ100),SUM(BM120:BQ120))+BN80+$J29</f>
        <v>1524.3382905084218</v>
      </c>
      <c r="BO60" s="77"/>
      <c r="BP60" s="77"/>
      <c r="BQ60" s="77"/>
      <c r="BR60" s="81"/>
    </row>
    <row r="61" spans="1:71" x14ac:dyDescent="0.25">
      <c r="A61" s="125"/>
      <c r="B61" s="23">
        <v>2023</v>
      </c>
      <c r="C61" s="66">
        <f>IF(B61&gt;=Option_C2_Year,SUM(B101:F101),SUM(B121:F121))+C81+$J30</f>
        <v>40248.004868962933</v>
      </c>
      <c r="D61" s="61"/>
      <c r="E61" s="61"/>
      <c r="F61" s="61"/>
      <c r="G61" s="65"/>
      <c r="H61" s="125"/>
      <c r="I61" s="23">
        <v>2023</v>
      </c>
      <c r="J61" s="66">
        <f>IF(I61&gt;=Option_C2_Year,SUM(I101:M101),SUM(I121:M121))+J81+$J30</f>
        <v>40248.004868962933</v>
      </c>
      <c r="K61" s="61"/>
      <c r="L61" s="61"/>
      <c r="M61" s="61"/>
      <c r="N61" s="65"/>
      <c r="O61" s="125"/>
      <c r="P61" s="23">
        <v>2023</v>
      </c>
      <c r="Q61" s="66">
        <f>IF(P61&gt;=Option_C2_Year,SUM(P101:T101),SUM(P121:T121))+Q81+$J30</f>
        <v>58655.807725792925</v>
      </c>
      <c r="R61" s="61"/>
      <c r="S61" s="61"/>
      <c r="T61" s="61"/>
      <c r="U61" s="65"/>
      <c r="V61" s="125"/>
      <c r="W61" s="23">
        <v>2023</v>
      </c>
      <c r="X61" s="66">
        <f>IF(W61&gt;=Option_C2_Year,SUM(W101:AA101),SUM(W121:AA121))+X81+$J30</f>
        <v>25870.007770005992</v>
      </c>
      <c r="Y61" s="61"/>
      <c r="Z61" s="61"/>
      <c r="AA61" s="61"/>
      <c r="AB61" s="65"/>
      <c r="AC61" s="125"/>
      <c r="AD61" s="23">
        <v>2023</v>
      </c>
      <c r="AE61" s="66">
        <f>IF(AD61&gt;=Option_C2_Year,SUM(AD101:AH101),SUM(AD121:AH121))+AE81+$J30</f>
        <v>41694.448992127647</v>
      </c>
      <c r="AF61" s="61"/>
      <c r="AG61" s="61"/>
      <c r="AH61" s="61"/>
      <c r="AI61" s="65"/>
      <c r="AJ61" s="122"/>
      <c r="AK61" s="82">
        <v>2023</v>
      </c>
      <c r="AL61" s="83">
        <f>IF(AK61&gt;=Option_C2_Year,SUM(AK101:AO101),SUM(AK121:AO121))+AL81+$J30</f>
        <v>46196.546602649381</v>
      </c>
      <c r="AM61" s="77"/>
      <c r="AN61" s="77"/>
      <c r="AO61" s="77"/>
      <c r="AP61" s="81"/>
      <c r="AQ61" s="122"/>
      <c r="AR61" s="82">
        <v>2023</v>
      </c>
      <c r="AS61" s="83">
        <f>IF(AR61&gt;=Option_C2_Year,SUM(AR101:AV101),SUM(AR121:AV121))+AS81+$J30</f>
        <v>46196.546602649381</v>
      </c>
      <c r="AT61" s="77"/>
      <c r="AU61" s="77"/>
      <c r="AV61" s="77"/>
      <c r="AW61" s="81"/>
      <c r="AX61" s="122"/>
      <c r="AY61" s="82">
        <v>2023</v>
      </c>
      <c r="AZ61" s="83">
        <f>IF(AY61&gt;=Option_C2_Year,SUM(AY101:BC101),SUM(AY121:BC121))+AZ81+$J30</f>
        <v>64794.772713876417</v>
      </c>
      <c r="BA61" s="77"/>
      <c r="BB61" s="77"/>
      <c r="BC61" s="77"/>
      <c r="BD61" s="81"/>
      <c r="BE61" s="122"/>
      <c r="BF61" s="82">
        <v>2023</v>
      </c>
      <c r="BG61" s="83">
        <f>IF(BF61&gt;=Option_C2_Year,SUM(BF101:BJ101),SUM(BF121:BJ121))+BG81+$J30</f>
        <v>32000.693486158911</v>
      </c>
      <c r="BH61" s="77"/>
      <c r="BI61" s="77"/>
      <c r="BJ61" s="77"/>
      <c r="BK61" s="81"/>
      <c r="BL61" s="122"/>
      <c r="BM61" s="82">
        <v>2023</v>
      </c>
      <c r="BN61" s="83">
        <f>IF(BM61&gt;=Option_C2_Year,SUM(BM101:BQ101),SUM(BM121:BQ121))+BN81+$J30</f>
        <v>47642.990725814096</v>
      </c>
      <c r="BO61" s="77"/>
      <c r="BP61" s="77"/>
      <c r="BQ61" s="77"/>
      <c r="BR61" s="81"/>
    </row>
    <row r="62" spans="1:71" x14ac:dyDescent="0.25">
      <c r="A62" s="125"/>
      <c r="B62" s="23">
        <v>2024</v>
      </c>
      <c r="C62" s="66">
        <f>IF(B62&gt;=Option_C2_Year,SUM(B102:F102),SUM(B122:F122))+C82+$J31</f>
        <v>50236.854919320154</v>
      </c>
      <c r="D62" s="61"/>
      <c r="E62" s="61"/>
      <c r="F62" s="61"/>
      <c r="G62" s="65"/>
      <c r="H62" s="125"/>
      <c r="I62" s="23">
        <v>2024</v>
      </c>
      <c r="J62" s="66">
        <f>IF(I62&gt;=Option_C2_Year,SUM(I102:M102),SUM(I122:M122))+J82+$J31</f>
        <v>49316.714420421486</v>
      </c>
      <c r="K62" s="61"/>
      <c r="L62" s="61"/>
      <c r="M62" s="61"/>
      <c r="N62" s="65"/>
      <c r="O62" s="125"/>
      <c r="P62" s="23">
        <v>2024</v>
      </c>
      <c r="Q62" s="66">
        <f>IF(P62&gt;=Option_C2_Year,SUM(P102:T102),SUM(P122:T122))+Q82+$J31</f>
        <v>65790.417000762769</v>
      </c>
      <c r="R62" s="61"/>
      <c r="S62" s="61"/>
      <c r="T62" s="61"/>
      <c r="U62" s="65"/>
      <c r="V62" s="125"/>
      <c r="W62" s="23">
        <v>2024</v>
      </c>
      <c r="X62" s="66">
        <f>IF(W62&gt;=Option_C2_Year,SUM(W102:AA102),SUM(W122:AA122))+X82+$J31</f>
        <v>32223.261643921389</v>
      </c>
      <c r="Y62" s="61"/>
      <c r="Z62" s="61"/>
      <c r="AA62" s="61"/>
      <c r="AB62" s="65"/>
      <c r="AC62" s="125"/>
      <c r="AD62" s="23">
        <v>2024</v>
      </c>
      <c r="AE62" s="66">
        <f>IF(AD62&gt;=Option_C2_Year,SUM(AD102:AH102),SUM(AD122:AH122))+AE82+$J31</f>
        <v>61791.523021176152</v>
      </c>
      <c r="AF62" s="61"/>
      <c r="AG62" s="61"/>
      <c r="AH62" s="61"/>
      <c r="AI62" s="65"/>
      <c r="AJ62" s="122"/>
      <c r="AK62" s="82">
        <v>2024</v>
      </c>
      <c r="AL62" s="83">
        <f>IF(AK62&gt;=Option_C2_Year,SUM(AK102:AO102),SUM(AK122:AO122))+AL82+$J31</f>
        <v>56999.720582671209</v>
      </c>
      <c r="AM62" s="77"/>
      <c r="AN62" s="77"/>
      <c r="AO62" s="77"/>
      <c r="AP62" s="81"/>
      <c r="AQ62" s="122"/>
      <c r="AR62" s="82">
        <v>2024</v>
      </c>
      <c r="AS62" s="83">
        <f>IF(AR62&gt;=Option_C2_Year,SUM(AR102:AV102),SUM(AR122:AV122))+AS82+$J31</f>
        <v>56340.82655389703</v>
      </c>
      <c r="AT62" s="77"/>
      <c r="AU62" s="77"/>
      <c r="AV62" s="77"/>
      <c r="AW62" s="81"/>
      <c r="AX62" s="122"/>
      <c r="AY62" s="82">
        <v>2024</v>
      </c>
      <c r="AZ62" s="83">
        <f>IF(AY62&gt;=Option_C2_Year,SUM(AY102:BC102),SUM(AY122:BC122))+AZ82+$J31</f>
        <v>72524.595975825272</v>
      </c>
      <c r="BA62" s="77"/>
      <c r="BB62" s="77"/>
      <c r="BC62" s="77"/>
      <c r="BD62" s="81"/>
      <c r="BE62" s="122"/>
      <c r="BF62" s="82">
        <v>2024</v>
      </c>
      <c r="BG62" s="83">
        <f>IF(BF62&gt;=Option_C2_Year,SUM(BF102:BJ102),SUM(BF122:BJ122))+BG82+$J31</f>
        <v>39513.790814742679</v>
      </c>
      <c r="BH62" s="77"/>
      <c r="BI62" s="77"/>
      <c r="BJ62" s="77"/>
      <c r="BK62" s="81"/>
      <c r="BL62" s="122"/>
      <c r="BM62" s="82">
        <v>2024</v>
      </c>
      <c r="BN62" s="83">
        <f>IF(BM62&gt;=Option_C2_Year,SUM(BM102:BQ102),SUM(BM122:BQ122))+BN82+$J31</f>
        <v>68554.388684527221</v>
      </c>
      <c r="BO62" s="77"/>
      <c r="BP62" s="77"/>
      <c r="BQ62" s="77"/>
      <c r="BR62" s="81"/>
    </row>
    <row r="63" spans="1:71" x14ac:dyDescent="0.25">
      <c r="A63" s="125"/>
      <c r="B63" s="23">
        <v>2025</v>
      </c>
      <c r="C63" s="66">
        <f>IF(B63&gt;=Option_C2_Year,SUM(B103:F103),SUM(B123:F123))+C83+$J32</f>
        <v>28392.560590707159</v>
      </c>
      <c r="D63" s="61"/>
      <c r="E63" s="61"/>
      <c r="F63" s="61"/>
      <c r="G63" s="65"/>
      <c r="H63" s="125"/>
      <c r="I63" s="23">
        <v>2025</v>
      </c>
      <c r="J63" s="66">
        <f>IF(I63&gt;=Option_C2_Year,SUM(I103:M103),SUM(I123:M123))+J83+$J32</f>
        <v>28552.929862936842</v>
      </c>
      <c r="K63" s="61"/>
      <c r="L63" s="61"/>
      <c r="M63" s="61"/>
      <c r="N63" s="65"/>
      <c r="O63" s="125"/>
      <c r="P63" s="23">
        <v>2025</v>
      </c>
      <c r="Q63" s="66">
        <f>IF(P63&gt;=Option_C2_Year,SUM(P103:T103),SUM(P123:T123))+Q83+$J32</f>
        <v>33823.956014168129</v>
      </c>
      <c r="R63" s="61"/>
      <c r="S63" s="61"/>
      <c r="T63" s="61"/>
      <c r="U63" s="65"/>
      <c r="V63" s="125"/>
      <c r="W63" s="23">
        <v>2025</v>
      </c>
      <c r="X63" s="66">
        <f>IF(W63&gt;=Option_C2_Year,SUM(W103:AA103),SUM(W123:AA123))+X83+$J32</f>
        <v>23575.117574276104</v>
      </c>
      <c r="Y63" s="61"/>
      <c r="Z63" s="61"/>
      <c r="AA63" s="61"/>
      <c r="AB63" s="65"/>
      <c r="AC63" s="125"/>
      <c r="AD63" s="23">
        <v>2025</v>
      </c>
      <c r="AE63" s="66">
        <f>IF(AD63&gt;=Option_C2_Year,SUM(AD103:AH103),SUM(AD123:AH123))+AE83+$J32</f>
        <v>47363.793968771417</v>
      </c>
      <c r="AF63" s="61"/>
      <c r="AG63" s="61"/>
      <c r="AH63" s="61"/>
      <c r="AI63" s="65"/>
      <c r="AJ63" s="122"/>
      <c r="AK63" s="82">
        <v>2025</v>
      </c>
      <c r="AL63" s="83">
        <f>IF(AK63&gt;=Option_C2_Year,SUM(AK103:AO103),SUM(AK123:AO123))+AL83+$J32</f>
        <v>31772.956521253203</v>
      </c>
      <c r="AM63" s="77"/>
      <c r="AN63" s="77"/>
      <c r="AO63" s="77"/>
      <c r="AP63" s="81"/>
      <c r="AQ63" s="122"/>
      <c r="AR63" s="82">
        <v>2025</v>
      </c>
      <c r="AS63" s="83">
        <f>IF(AR63&gt;=Option_C2_Year,SUM(AR103:AV103),SUM(AR123:AV123))+AS83+$J32</f>
        <v>32224.67634955846</v>
      </c>
      <c r="AT63" s="77"/>
      <c r="AU63" s="77"/>
      <c r="AV63" s="77"/>
      <c r="AW63" s="81"/>
      <c r="AX63" s="122"/>
      <c r="AY63" s="82">
        <v>2025</v>
      </c>
      <c r="AZ63" s="83">
        <f>IF(AY63&gt;=Option_C2_Year,SUM(AY103:BC103),SUM(AY123:BC123))+AZ83+$J32</f>
        <v>37207.288310033902</v>
      </c>
      <c r="BA63" s="77"/>
      <c r="BB63" s="77"/>
      <c r="BC63" s="77"/>
      <c r="BD63" s="81"/>
      <c r="BE63" s="122"/>
      <c r="BF63" s="82">
        <v>2025</v>
      </c>
      <c r="BG63" s="83">
        <f>IF(BF63&gt;=Option_C2_Year,SUM(BF103:BJ103),SUM(BF123:BJ123))+BG83+$J32</f>
        <v>27513.748472907224</v>
      </c>
      <c r="BH63" s="77"/>
      <c r="BI63" s="77"/>
      <c r="BJ63" s="77"/>
      <c r="BK63" s="81"/>
      <c r="BL63" s="122"/>
      <c r="BM63" s="82">
        <v>2025</v>
      </c>
      <c r="BN63" s="83">
        <f>IF(BM63&gt;=Option_C2_Year,SUM(BM103:BQ103),SUM(BM123:BQ123))+BN83+$J32</f>
        <v>50744.189899317462</v>
      </c>
      <c r="BO63" s="77"/>
      <c r="BP63" s="77"/>
      <c r="BQ63" s="77"/>
      <c r="BR63" s="81"/>
    </row>
    <row r="64" spans="1:71" x14ac:dyDescent="0.25">
      <c r="A64" s="125"/>
      <c r="B64" s="23">
        <v>2026</v>
      </c>
      <c r="C64" s="66">
        <f>IF(B64&gt;=Option_C2_Year,SUM(B104:F104),SUM(B124:F124))+C84+$J33</f>
        <v>26918.221399801321</v>
      </c>
      <c r="D64" s="61"/>
      <c r="E64" s="61"/>
      <c r="F64" s="61"/>
      <c r="G64" s="65"/>
      <c r="H64" s="125"/>
      <c r="I64" s="23">
        <v>2026</v>
      </c>
      <c r="J64" s="66">
        <f>IF(I64&gt;=Option_C2_Year,SUM(I104:M104),SUM(I124:M124))+J84+$J33</f>
        <v>22784.657336662214</v>
      </c>
      <c r="K64" s="61"/>
      <c r="L64" s="61"/>
      <c r="M64" s="61"/>
      <c r="N64" s="65"/>
      <c r="O64" s="125"/>
      <c r="P64" s="23">
        <v>2026</v>
      </c>
      <c r="Q64" s="66">
        <f>IF(P64&gt;=Option_C2_Year,SUM(P104:T104),SUM(P124:T124))+Q84+$J33</f>
        <v>32235.61795286143</v>
      </c>
      <c r="R64" s="61"/>
      <c r="S64" s="61"/>
      <c r="T64" s="61"/>
      <c r="U64" s="65"/>
      <c r="V64" s="125"/>
      <c r="W64" s="23">
        <v>2026</v>
      </c>
      <c r="X64" s="66">
        <f>IF(W64&gt;=Option_C2_Year,SUM(W104:AA104),SUM(W124:AA124))+X84+$J33</f>
        <v>16710.556431757162</v>
      </c>
      <c r="Y64" s="61"/>
      <c r="Z64" s="61"/>
      <c r="AA64" s="61"/>
      <c r="AB64" s="65"/>
      <c r="AC64" s="125"/>
      <c r="AD64" s="23">
        <v>2026</v>
      </c>
      <c r="AE64" s="66">
        <f>IF(AD64&gt;=Option_C2_Year,SUM(AD104:AH104),SUM(AD124:AH124))+AE84+$J33</f>
        <v>52368.686832401596</v>
      </c>
      <c r="AF64" s="61"/>
      <c r="AG64" s="61"/>
      <c r="AH64" s="61"/>
      <c r="AI64" s="65"/>
      <c r="AJ64" s="122"/>
      <c r="AK64" s="82">
        <v>2026</v>
      </c>
      <c r="AL64" s="83">
        <f>IF(AK64&gt;=Option_C2_Year,SUM(AK104:AO104),SUM(AK124:AO124))+AL84+$J33</f>
        <v>30666.162302850549</v>
      </c>
      <c r="AM64" s="77"/>
      <c r="AN64" s="77"/>
      <c r="AO64" s="77"/>
      <c r="AP64" s="81"/>
      <c r="AQ64" s="122"/>
      <c r="AR64" s="82">
        <v>2026</v>
      </c>
      <c r="AS64" s="83">
        <f>IF(AR64&gt;=Option_C2_Year,SUM(AR104:AV104),SUM(AR124:AV124))+AS84+$J33</f>
        <v>26464.734737789793</v>
      </c>
      <c r="AT64" s="77"/>
      <c r="AU64" s="77"/>
      <c r="AV64" s="77"/>
      <c r="AW64" s="81"/>
      <c r="AX64" s="122"/>
      <c r="AY64" s="82">
        <v>2026</v>
      </c>
      <c r="AZ64" s="83">
        <f>IF(AY64&gt;=Option_C2_Year,SUM(AY104:BC104),SUM(AY124:BC124))+AZ84+$J33</f>
        <v>35619.651310722948</v>
      </c>
      <c r="BA64" s="77"/>
      <c r="BB64" s="77"/>
      <c r="BC64" s="77"/>
      <c r="BD64" s="81"/>
      <c r="BE64" s="122"/>
      <c r="BF64" s="82">
        <v>2026</v>
      </c>
      <c r="BG64" s="83">
        <f>IF(BF64&gt;=Option_C2_Year,SUM(BF104:BJ104),SUM(BF124:BJ124))+BG84+$J33</f>
        <v>20649.187330388282</v>
      </c>
      <c r="BH64" s="77"/>
      <c r="BI64" s="77"/>
      <c r="BJ64" s="77"/>
      <c r="BK64" s="81"/>
      <c r="BL64" s="122"/>
      <c r="BM64" s="82">
        <v>2026</v>
      </c>
      <c r="BN64" s="83">
        <f>IF(BM64&gt;=Option_C2_Year,SUM(BM104:BQ104),SUM(BM124:BQ124))+BN84+$J33</f>
        <v>56116.627735450827</v>
      </c>
      <c r="BO64" s="77"/>
      <c r="BP64" s="77"/>
      <c r="BQ64" s="77"/>
      <c r="BR64" s="81"/>
    </row>
    <row r="65" spans="1:70" x14ac:dyDescent="0.25">
      <c r="A65" s="125"/>
      <c r="B65" s="23">
        <v>2027</v>
      </c>
      <c r="C65" s="66">
        <f>IF(B65&gt;=Option_C2_Year,SUM(B105:F105),SUM(B125:F125))+C85+$J34</f>
        <v>30142.677718565519</v>
      </c>
      <c r="D65" s="61"/>
      <c r="E65" s="61"/>
      <c r="F65" s="61"/>
      <c r="G65" s="65"/>
      <c r="H65" s="125"/>
      <c r="I65" s="23">
        <v>2027</v>
      </c>
      <c r="J65" s="66">
        <f>IF(I65&gt;=Option_C2_Year,SUM(I105:M105),SUM(I125:M125))+J85+$J34</f>
        <v>27186.131248153462</v>
      </c>
      <c r="K65" s="61"/>
      <c r="L65" s="61"/>
      <c r="M65" s="61"/>
      <c r="N65" s="65"/>
      <c r="O65" s="125"/>
      <c r="P65" s="23">
        <v>2027</v>
      </c>
      <c r="Q65" s="66">
        <f>IF(P65&gt;=Option_C2_Year,SUM(P105:T105),SUM(P125:T125))+Q85+$J34</f>
        <v>33112.496906740183</v>
      </c>
      <c r="R65" s="61"/>
      <c r="S65" s="61"/>
      <c r="T65" s="61"/>
      <c r="U65" s="65"/>
      <c r="V65" s="125"/>
      <c r="W65" s="23">
        <v>2027</v>
      </c>
      <c r="X65" s="66">
        <f>IF(W65&gt;=Option_C2_Year,SUM(W105:AA105),SUM(W125:AA125))+X85+$J34</f>
        <v>22434.77558254324</v>
      </c>
      <c r="Y65" s="61"/>
      <c r="Z65" s="61"/>
      <c r="AA65" s="61"/>
      <c r="AB65" s="65"/>
      <c r="AC65" s="125"/>
      <c r="AD65" s="23">
        <v>2027</v>
      </c>
      <c r="AE65" s="66">
        <f>IF(AD65&gt;=Option_C2_Year,SUM(AD105:AH105),SUM(AD125:AH125))+AE85+$J34</f>
        <v>48884.352224887218</v>
      </c>
      <c r="AF65" s="61"/>
      <c r="AG65" s="61"/>
      <c r="AH65" s="61"/>
      <c r="AI65" s="65"/>
      <c r="AJ65" s="122"/>
      <c r="AK65" s="82">
        <v>2027</v>
      </c>
      <c r="AL65" s="83">
        <f>IF(AK65&gt;=Option_C2_Year,SUM(AK105:AO105),SUM(AK125:AO125))+AL85+$J34</f>
        <v>33890.618621614507</v>
      </c>
      <c r="AM65" s="77"/>
      <c r="AN65" s="77"/>
      <c r="AO65" s="77"/>
      <c r="AP65" s="81"/>
      <c r="AQ65" s="122"/>
      <c r="AR65" s="82">
        <v>2027</v>
      </c>
      <c r="AS65" s="83">
        <f>IF(AR65&gt;=Option_C2_Year,SUM(AR105:AV105),SUM(AR125:AV125))+AS85+$J34</f>
        <v>31075.379559403431</v>
      </c>
      <c r="AT65" s="77"/>
      <c r="AU65" s="77"/>
      <c r="AV65" s="77"/>
      <c r="AW65" s="81"/>
      <c r="AX65" s="122"/>
      <c r="AY65" s="82">
        <v>2027</v>
      </c>
      <c r="AZ65" s="83">
        <f>IF(AY65&gt;=Option_C2_Year,SUM(AY105:BC105),SUM(AY125:BC125))+AZ85+$J34</f>
        <v>36441.230070748083</v>
      </c>
      <c r="BA65" s="77"/>
      <c r="BB65" s="77"/>
      <c r="BC65" s="77"/>
      <c r="BD65" s="81"/>
      <c r="BE65" s="122"/>
      <c r="BF65" s="82">
        <v>2027</v>
      </c>
      <c r="BG65" s="83">
        <f>IF(BF65&gt;=Option_C2_Year,SUM(BF105:BJ105),SUM(BF125:BJ125))+BG85+$J34</f>
        <v>26373.406481174359</v>
      </c>
      <c r="BH65" s="77"/>
      <c r="BI65" s="77"/>
      <c r="BJ65" s="77"/>
      <c r="BK65" s="81"/>
      <c r="BL65" s="122"/>
      <c r="BM65" s="82">
        <v>2027</v>
      </c>
      <c r="BN65" s="83">
        <f>IF(BM65&gt;=Option_C2_Year,SUM(BM105:BQ105),SUM(BM125:BQ125))+BN85+$J34</f>
        <v>52632.293127936209</v>
      </c>
      <c r="BO65" s="77"/>
      <c r="BP65" s="77"/>
      <c r="BQ65" s="77"/>
      <c r="BR65" s="81"/>
    </row>
    <row r="66" spans="1:70" x14ac:dyDescent="0.25">
      <c r="A66" s="125"/>
      <c r="B66" s="23">
        <v>2028</v>
      </c>
      <c r="C66" s="66">
        <f>IF(B66&gt;=Option_C2_Year,SUM(B106:F106),SUM(B126:F126))+C86+$J35</f>
        <v>40035.490346439881</v>
      </c>
      <c r="D66" s="61"/>
      <c r="E66" s="61"/>
      <c r="F66" s="61"/>
      <c r="G66" s="65"/>
      <c r="H66" s="125"/>
      <c r="I66" s="23">
        <v>2028</v>
      </c>
      <c r="J66" s="66">
        <f>IF(I66&gt;=Option_C2_Year,SUM(I106:M106),SUM(I126:M126))+J86+$J35</f>
        <v>36234.278603480838</v>
      </c>
      <c r="K66" s="61"/>
      <c r="L66" s="61"/>
      <c r="M66" s="61"/>
      <c r="N66" s="65"/>
      <c r="O66" s="125"/>
      <c r="P66" s="23">
        <v>2028</v>
      </c>
      <c r="Q66" s="66">
        <f>IF(P66&gt;=Option_C2_Year,SUM(P106:T106),SUM(P126:T126))+Q86+$J35</f>
        <v>37695.863377317211</v>
      </c>
      <c r="R66" s="61"/>
      <c r="S66" s="61"/>
      <c r="T66" s="61"/>
      <c r="U66" s="65"/>
      <c r="V66" s="125"/>
      <c r="W66" s="23">
        <v>2028</v>
      </c>
      <c r="X66" s="66">
        <f>IF(W66&gt;=Option_C2_Year,SUM(W106:AA106),SUM(W126:AA126))+X86+$J35</f>
        <v>66230.839379851415</v>
      </c>
      <c r="Y66" s="61"/>
      <c r="Z66" s="61"/>
      <c r="AA66" s="61"/>
      <c r="AB66" s="65"/>
      <c r="AC66" s="125"/>
      <c r="AD66" s="23">
        <v>2028</v>
      </c>
      <c r="AE66" s="66">
        <f>IF(AD66&gt;=Option_C2_Year,SUM(AD106:AH106),SUM(AD126:AH126))+AE86+$J35</f>
        <v>58026.086787041932</v>
      </c>
      <c r="AF66" s="61"/>
      <c r="AG66" s="61"/>
      <c r="AH66" s="61"/>
      <c r="AI66" s="65"/>
      <c r="AJ66" s="122"/>
      <c r="AK66" s="82">
        <v>2028</v>
      </c>
      <c r="AL66" s="83">
        <f>IF(AK66&gt;=Option_C2_Year,SUM(AK106:AO106),SUM(AK126:AO126))+AL86+$J35</f>
        <v>43768.903794410035</v>
      </c>
      <c r="AM66" s="77"/>
      <c r="AN66" s="77"/>
      <c r="AO66" s="77"/>
      <c r="AP66" s="81"/>
      <c r="AQ66" s="122"/>
      <c r="AR66" s="82">
        <v>2028</v>
      </c>
      <c r="AS66" s="83">
        <f>IF(AR66&gt;=Option_C2_Year,SUM(AR106:AV106),SUM(AR126:AV126))+AS86+$J35</f>
        <v>40156.371256890794</v>
      </c>
      <c r="AT66" s="77"/>
      <c r="AU66" s="77"/>
      <c r="AV66" s="77"/>
      <c r="AW66" s="81"/>
      <c r="AX66" s="122"/>
      <c r="AY66" s="82">
        <v>2028</v>
      </c>
      <c r="AZ66" s="83">
        <f>IF(AY66&gt;=Option_C2_Year,SUM(AY106:BC106),SUM(AY126:BC126))+AZ86+$J35</f>
        <v>40961.569516105432</v>
      </c>
      <c r="BA66" s="77"/>
      <c r="BB66" s="77"/>
      <c r="BC66" s="77"/>
      <c r="BD66" s="81"/>
      <c r="BE66" s="122"/>
      <c r="BF66" s="82">
        <v>2028</v>
      </c>
      <c r="BG66" s="83">
        <f>IF(BF66&gt;=Option_C2_Year,SUM(BF106:BJ106),SUM(BF126:BJ126))+BG86+$J35</f>
        <v>70639.769020156324</v>
      </c>
      <c r="BH66" s="77"/>
      <c r="BI66" s="77"/>
      <c r="BJ66" s="77"/>
      <c r="BK66" s="81"/>
      <c r="BL66" s="122"/>
      <c r="BM66" s="82">
        <v>2028</v>
      </c>
      <c r="BN66" s="83">
        <f>IF(BM66&gt;=Option_C2_Year,SUM(BM106:BQ106),SUM(BM126:BQ126))+BN86+$J35</f>
        <v>61759.500235012085</v>
      </c>
      <c r="BO66" s="77"/>
      <c r="BP66" s="77"/>
      <c r="BQ66" s="77"/>
      <c r="BR66" s="81"/>
    </row>
    <row r="67" spans="1:70" x14ac:dyDescent="0.25">
      <c r="A67" s="125"/>
      <c r="B67" s="23">
        <v>2029</v>
      </c>
      <c r="C67" s="66">
        <f>IF(B67&gt;=Option_C2_Year,SUM(B107:F107),SUM(B127:F127))+C87+$J36</f>
        <v>37561.112488226179</v>
      </c>
      <c r="D67" s="61"/>
      <c r="E67" s="61"/>
      <c r="F67" s="61"/>
      <c r="G67" s="65"/>
      <c r="H67" s="125"/>
      <c r="I67" s="23">
        <v>2029</v>
      </c>
      <c r="J67" s="66">
        <f>IF(I67&gt;=Option_C2_Year,SUM(I107:M107),SUM(I127:M127))+J87+$J36</f>
        <v>39612.156512022935</v>
      </c>
      <c r="K67" s="61"/>
      <c r="L67" s="61"/>
      <c r="M67" s="61"/>
      <c r="N67" s="65"/>
      <c r="O67" s="125"/>
      <c r="P67" s="23">
        <v>2029</v>
      </c>
      <c r="Q67" s="66">
        <f>IF(P67&gt;=Option_C2_Year,SUM(P107:T107),SUM(P127:T127))+Q87+$J36</f>
        <v>37002.202400427763</v>
      </c>
      <c r="R67" s="61"/>
      <c r="S67" s="61"/>
      <c r="T67" s="61"/>
      <c r="U67" s="65"/>
      <c r="V67" s="125"/>
      <c r="W67" s="23">
        <v>2029</v>
      </c>
      <c r="X67" s="66">
        <f>IF(W67&gt;=Option_C2_Year,SUM(W107:AA107),SUM(W127:AA127))+X87+$J36</f>
        <v>56453.852171984086</v>
      </c>
      <c r="Y67" s="61"/>
      <c r="Z67" s="61"/>
      <c r="AA67" s="61"/>
      <c r="AB67" s="65"/>
      <c r="AC67" s="125"/>
      <c r="AD67" s="23">
        <v>2029</v>
      </c>
      <c r="AE67" s="66">
        <f>IF(AD67&gt;=Option_C2_Year,SUM(AD107:AH107),SUM(AD127:AH127))+AE87+$J36</f>
        <v>60759.872434744982</v>
      </c>
      <c r="AF67" s="61"/>
      <c r="AG67" s="61"/>
      <c r="AH67" s="61"/>
      <c r="AI67" s="65"/>
      <c r="AJ67" s="122"/>
      <c r="AK67" s="82">
        <v>2029</v>
      </c>
      <c r="AL67" s="83">
        <f>IF(AK67&gt;=Option_C2_Year,SUM(AK107:AO107),SUM(AK127:AO127))+AL87+$J36</f>
        <v>41419.701866377116</v>
      </c>
      <c r="AM67" s="77"/>
      <c r="AN67" s="77"/>
      <c r="AO67" s="77"/>
      <c r="AP67" s="81"/>
      <c r="AQ67" s="122"/>
      <c r="AR67" s="82">
        <v>2029</v>
      </c>
      <c r="AS67" s="83">
        <f>IF(AR67&gt;=Option_C2_Year,SUM(AR107:AV107),SUM(AR127:AV127))+AS87+$J36</f>
        <v>43534.804929605933</v>
      </c>
      <c r="AT67" s="77"/>
      <c r="AU67" s="77"/>
      <c r="AV67" s="77"/>
      <c r="AW67" s="81"/>
      <c r="AX67" s="122"/>
      <c r="AY67" s="82">
        <v>2029</v>
      </c>
      <c r="AZ67" s="83">
        <f>IF(AY67&gt;=Option_C2_Year,SUM(AY107:BC107),SUM(AY127:BC127))+AZ87+$J36</f>
        <v>40234.782168179932</v>
      </c>
      <c r="BA67" s="77"/>
      <c r="BB67" s="77"/>
      <c r="BC67" s="77"/>
      <c r="BD67" s="81"/>
      <c r="BE67" s="122"/>
      <c r="BF67" s="82">
        <v>2029</v>
      </c>
      <c r="BG67" s="83">
        <f>IF(BF67&gt;=Option_C2_Year,SUM(BF107:BJ107),SUM(BF127:BJ127))+BG87+$J36</f>
        <v>60860.088920980976</v>
      </c>
      <c r="BH67" s="77"/>
      <c r="BI67" s="77"/>
      <c r="BJ67" s="77"/>
      <c r="BK67" s="81"/>
      <c r="BL67" s="122"/>
      <c r="BM67" s="82">
        <v>2029</v>
      </c>
      <c r="BN67" s="83">
        <f>IF(BM67&gt;=Option_C2_Year,SUM(BM107:BQ107),SUM(BM127:BQ127))+BN87+$J36</f>
        <v>64618.461812895926</v>
      </c>
      <c r="BO67" s="77"/>
      <c r="BP67" s="77"/>
      <c r="BQ67" s="77"/>
      <c r="BR67" s="81"/>
    </row>
    <row r="68" spans="1:70" x14ac:dyDescent="0.25">
      <c r="A68" s="125"/>
      <c r="B68" s="23">
        <v>2030</v>
      </c>
      <c r="C68" s="66">
        <f>IF(B68&gt;=Option_C2_Year,SUM(B108:F108),SUM(B128:F128))+C88+$J37</f>
        <v>44594.218077115445</v>
      </c>
      <c r="D68" s="61"/>
      <c r="E68" s="61"/>
      <c r="F68" s="61"/>
      <c r="G68" s="65"/>
      <c r="H68" s="125"/>
      <c r="I68" s="23">
        <v>2030</v>
      </c>
      <c r="J68" s="66">
        <f>IF(I68&gt;=Option_C2_Year,SUM(I108:M108),SUM(I128:M128))+J88+$J37</f>
        <v>46738.976843081822</v>
      </c>
      <c r="K68" s="61"/>
      <c r="L68" s="61"/>
      <c r="M68" s="61"/>
      <c r="N68" s="65"/>
      <c r="O68" s="125"/>
      <c r="P68" s="23">
        <v>2030</v>
      </c>
      <c r="Q68" s="66">
        <f>IF(P68&gt;=Option_C2_Year,SUM(P108:T108),SUM(P128:T128))+Q88+$J37</f>
        <v>38801.39706974</v>
      </c>
      <c r="R68" s="61"/>
      <c r="S68" s="61"/>
      <c r="T68" s="61"/>
      <c r="U68" s="65"/>
      <c r="V68" s="125"/>
      <c r="W68" s="23">
        <v>2030</v>
      </c>
      <c r="X68" s="66">
        <f>IF(W68&gt;=Option_C2_Year,SUM(W108:AA108),SUM(W128:AA128))+X88+$J37</f>
        <v>60889.094053291148</v>
      </c>
      <c r="Y68" s="61"/>
      <c r="Z68" s="61"/>
      <c r="AA68" s="61"/>
      <c r="AB68" s="65"/>
      <c r="AC68" s="125"/>
      <c r="AD68" s="23">
        <v>2030</v>
      </c>
      <c r="AE68" s="66">
        <f>IF(AD68&gt;=Option_C2_Year,SUM(AD108:AH108),SUM(AD128:AH128))+AE88+$J37</f>
        <v>61442.653730821607</v>
      </c>
      <c r="AF68" s="61"/>
      <c r="AG68" s="61"/>
      <c r="AH68" s="61"/>
      <c r="AI68" s="65"/>
      <c r="AJ68" s="122"/>
      <c r="AK68" s="82">
        <v>2030</v>
      </c>
      <c r="AL68" s="83">
        <f>IF(AK68&gt;=Option_C2_Year,SUM(AK108:AO108),SUM(AK128:AO128))+AL88+$J37</f>
        <v>48477.116990327268</v>
      </c>
      <c r="AM68" s="77"/>
      <c r="AN68" s="77"/>
      <c r="AO68" s="77"/>
      <c r="AP68" s="81"/>
      <c r="AQ68" s="122"/>
      <c r="AR68" s="82">
        <v>2030</v>
      </c>
      <c r="AS68" s="83">
        <f>IF(AR68&gt;=Option_C2_Year,SUM(AR108:AV108),SUM(AR128:AV128))+AS88+$J37</f>
        <v>50692.857146795388</v>
      </c>
      <c r="AT68" s="77"/>
      <c r="AU68" s="77"/>
      <c r="AV68" s="77"/>
      <c r="AW68" s="81"/>
      <c r="AX68" s="122"/>
      <c r="AY68" s="82">
        <v>2030</v>
      </c>
      <c r="AZ68" s="83">
        <f>IF(AY68&gt;=Option_C2_Year,SUM(AY108:BC108),SUM(AY128:BC128))+AZ88+$J37</f>
        <v>41992.513057281198</v>
      </c>
      <c r="BA68" s="77"/>
      <c r="BB68" s="77"/>
      <c r="BC68" s="77"/>
      <c r="BD68" s="81"/>
      <c r="BE68" s="122"/>
      <c r="BF68" s="82">
        <v>2030</v>
      </c>
      <c r="BG68" s="83">
        <f>IF(BF68&gt;=Option_C2_Year,SUM(BF108:BJ108),SUM(BF128:BJ128))+BG88+$J37</f>
        <v>65292.534596916637</v>
      </c>
      <c r="BH68" s="77"/>
      <c r="BI68" s="77"/>
      <c r="BJ68" s="77"/>
      <c r="BK68" s="81"/>
      <c r="BL68" s="122"/>
      <c r="BM68" s="82">
        <v>2030</v>
      </c>
      <c r="BN68" s="83">
        <f>IF(BM68&gt;=Option_C2_Year,SUM(BM108:BQ108),SUM(BM128:BQ128))+BN88+$J37</f>
        <v>65325.552644033429</v>
      </c>
      <c r="BO68" s="77"/>
      <c r="BP68" s="77"/>
      <c r="BQ68" s="77"/>
      <c r="BR68" s="81"/>
    </row>
    <row r="69" spans="1:70" x14ac:dyDescent="0.25">
      <c r="A69" s="125"/>
      <c r="B69" s="23">
        <v>2031</v>
      </c>
      <c r="C69" s="66">
        <f>IF(B69&gt;=Option_C2_Year,SUM(B109:F109),SUM(B129:F129))+C89+$J38</f>
        <v>48537.062152998275</v>
      </c>
      <c r="D69" s="61"/>
      <c r="E69" s="61"/>
      <c r="F69" s="61"/>
      <c r="G69" s="65"/>
      <c r="H69" s="125"/>
      <c r="I69" s="23">
        <v>2031</v>
      </c>
      <c r="J69" s="66">
        <f>IF(I69&gt;=Option_C2_Year,SUM(I109:M109),SUM(I129:M129))+J89+$J38</f>
        <v>49886.59275505149</v>
      </c>
      <c r="K69" s="61"/>
      <c r="L69" s="61"/>
      <c r="M69" s="61"/>
      <c r="N69" s="65"/>
      <c r="O69" s="125"/>
      <c r="P69" s="23">
        <v>2031</v>
      </c>
      <c r="Q69" s="66">
        <f>IF(P69&gt;=Option_C2_Year,SUM(P109:T109),SUM(P129:T129))+Q89+$J38</f>
        <v>35712.471357482762</v>
      </c>
      <c r="R69" s="61"/>
      <c r="S69" s="61"/>
      <c r="T69" s="61"/>
      <c r="U69" s="65"/>
      <c r="V69" s="125"/>
      <c r="W69" s="23">
        <v>2031</v>
      </c>
      <c r="X69" s="66">
        <f>IF(W69&gt;=Option_C2_Year,SUM(W109:AA109),SUM(W129:AA129))+X89+$J38</f>
        <v>65347.456631822133</v>
      </c>
      <c r="Y69" s="61"/>
      <c r="Z69" s="61"/>
      <c r="AA69" s="61"/>
      <c r="AB69" s="65"/>
      <c r="AC69" s="125"/>
      <c r="AD69" s="23">
        <v>2031</v>
      </c>
      <c r="AE69" s="66">
        <f>IF(AD69&gt;=Option_C2_Year,SUM(AD109:AH109),SUM(AD129:AH129))+AE89+$J38</f>
        <v>64900.284277530409</v>
      </c>
      <c r="AF69" s="61"/>
      <c r="AG69" s="61"/>
      <c r="AH69" s="61"/>
      <c r="AI69" s="65"/>
      <c r="AJ69" s="122"/>
      <c r="AK69" s="82">
        <v>2031</v>
      </c>
      <c r="AL69" s="83">
        <f>IF(AK69&gt;=Option_C2_Year,SUM(AK109:AO109),SUM(AK129:AO129))+AL89+$J38</f>
        <v>52419.961066210097</v>
      </c>
      <c r="AM69" s="77"/>
      <c r="AN69" s="77"/>
      <c r="AO69" s="77"/>
      <c r="AP69" s="81"/>
      <c r="AQ69" s="122"/>
      <c r="AR69" s="82">
        <v>2031</v>
      </c>
      <c r="AS69" s="83">
        <f>IF(AR69&gt;=Option_C2_Year,SUM(AR109:AV109),SUM(AR129:AV129))+AS89+$J38</f>
        <v>53840.473058765056</v>
      </c>
      <c r="AT69" s="77"/>
      <c r="AU69" s="77"/>
      <c r="AV69" s="77"/>
      <c r="AW69" s="81"/>
      <c r="AX69" s="122"/>
      <c r="AY69" s="82">
        <v>2031</v>
      </c>
      <c r="AZ69" s="83">
        <f>IF(AY69&gt;=Option_C2_Year,SUM(AY109:BC109),SUM(AY129:BC129))+AZ89+$J38</f>
        <v>38903.58734502396</v>
      </c>
      <c r="BA69" s="77"/>
      <c r="BB69" s="77"/>
      <c r="BC69" s="77"/>
      <c r="BD69" s="81"/>
      <c r="BE69" s="122"/>
      <c r="BF69" s="82">
        <v>2031</v>
      </c>
      <c r="BG69" s="83">
        <f>IF(BF69&gt;=Option_C2_Year,SUM(BF109:BJ109),SUM(BF129:BJ129))+BG89+$J38</f>
        <v>69861.629409845424</v>
      </c>
      <c r="BH69" s="77"/>
      <c r="BI69" s="77"/>
      <c r="BJ69" s="77"/>
      <c r="BK69" s="81"/>
      <c r="BL69" s="122"/>
      <c r="BM69" s="82">
        <v>2031</v>
      </c>
      <c r="BN69" s="83">
        <f>IF(BM69&gt;=Option_C2_Year,SUM(BM109:BQ109),SUM(BM129:BQ129))+BN89+$J38</f>
        <v>68783.183190742231</v>
      </c>
      <c r="BO69" s="77"/>
      <c r="BP69" s="77"/>
      <c r="BQ69" s="77"/>
      <c r="BR69" s="81"/>
    </row>
    <row r="70" spans="1:70" x14ac:dyDescent="0.25">
      <c r="A70" s="125"/>
      <c r="B70" s="23">
        <v>2032</v>
      </c>
      <c r="C70" s="66">
        <f>IF(B70&gt;=Option_C2_Year,SUM(B110:F110),SUM(B130:F130))+C90+$J39</f>
        <v>46616.885578169524</v>
      </c>
      <c r="D70" s="61"/>
      <c r="E70" s="61"/>
      <c r="F70" s="61"/>
      <c r="G70" s="65"/>
      <c r="H70" s="125"/>
      <c r="I70" s="23">
        <v>2032</v>
      </c>
      <c r="J70" s="66">
        <f>IF(I70&gt;=Option_C2_Year,SUM(I110:M110),SUM(I130:M130))+J90+$J39</f>
        <v>47613.917022778289</v>
      </c>
      <c r="K70" s="61"/>
      <c r="L70" s="61"/>
      <c r="M70" s="61"/>
      <c r="N70" s="65"/>
      <c r="O70" s="125"/>
      <c r="P70" s="23">
        <v>2032</v>
      </c>
      <c r="Q70" s="66">
        <f>IF(P70&gt;=Option_C2_Year,SUM(P110:T110),SUM(P130:T130))+Q90+$J39</f>
        <v>33868.358490879284</v>
      </c>
      <c r="R70" s="61"/>
      <c r="S70" s="61"/>
      <c r="T70" s="61"/>
      <c r="U70" s="65"/>
      <c r="V70" s="125"/>
      <c r="W70" s="23">
        <v>2032</v>
      </c>
      <c r="X70" s="66">
        <f>IF(W70&gt;=Option_C2_Year,SUM(W110:AA110),SUM(W130:AA130))+X90+$J39</f>
        <v>59167.502180756026</v>
      </c>
      <c r="Y70" s="61"/>
      <c r="Z70" s="61"/>
      <c r="AA70" s="61"/>
      <c r="AB70" s="65"/>
      <c r="AC70" s="125"/>
      <c r="AD70" s="23">
        <v>2032</v>
      </c>
      <c r="AE70" s="66">
        <f>IF(AD70&gt;=Option_C2_Year,SUM(AD110:AH110),SUM(AD130:AH130))+AE90+$J39</f>
        <v>66798.60353680313</v>
      </c>
      <c r="AF70" s="61"/>
      <c r="AG70" s="61"/>
      <c r="AH70" s="61"/>
      <c r="AI70" s="65"/>
      <c r="AJ70" s="122"/>
      <c r="AK70" s="82">
        <v>2032</v>
      </c>
      <c r="AL70" s="83">
        <f>IF(AK70&gt;=Option_C2_Year,SUM(AK110:AO110),SUM(AK130:AO130))+AL90+$J39</f>
        <v>50499.784491381346</v>
      </c>
      <c r="AM70" s="77"/>
      <c r="AN70" s="77"/>
      <c r="AO70" s="77"/>
      <c r="AP70" s="81"/>
      <c r="AQ70" s="122"/>
      <c r="AR70" s="82">
        <v>2032</v>
      </c>
      <c r="AS70" s="83">
        <f>IF(AR70&gt;=Option_C2_Year,SUM(AR110:AV110),SUM(AR130:AV130))+AS90+$J39</f>
        <v>51568.264701156164</v>
      </c>
      <c r="AT70" s="77"/>
      <c r="AU70" s="77"/>
      <c r="AV70" s="77"/>
      <c r="AW70" s="81"/>
      <c r="AX70" s="122"/>
      <c r="AY70" s="82">
        <v>2032</v>
      </c>
      <c r="AZ70" s="83">
        <f>IF(AY70&gt;=Option_C2_Year,SUM(AY110:BC110),SUM(AY130:BC130))+AZ90+$J39</f>
        <v>37058.733459523428</v>
      </c>
      <c r="BA70" s="77"/>
      <c r="BB70" s="77"/>
      <c r="BC70" s="77"/>
      <c r="BD70" s="81"/>
      <c r="BE70" s="122"/>
      <c r="BF70" s="82">
        <v>2032</v>
      </c>
      <c r="BG70" s="83">
        <f>IF(BF70&gt;=Option_C2_Year,SUM(BF110:BJ110),SUM(BF130:BJ130))+BG90+$J39</f>
        <v>63735.389519484757</v>
      </c>
      <c r="BH70" s="77"/>
      <c r="BI70" s="77"/>
      <c r="BJ70" s="77"/>
      <c r="BK70" s="81"/>
      <c r="BL70" s="122"/>
      <c r="BM70" s="82">
        <v>2032</v>
      </c>
      <c r="BN70" s="83">
        <f>IF(BM70&gt;=Option_C2_Year,SUM(BM110:BQ110),SUM(BM130:BQ130))+BN90+$J39</f>
        <v>70681.502450014959</v>
      </c>
      <c r="BO70" s="77"/>
      <c r="BP70" s="77"/>
      <c r="BQ70" s="77"/>
      <c r="BR70" s="81"/>
    </row>
    <row r="71" spans="1:70" x14ac:dyDescent="0.25">
      <c r="A71" s="125"/>
      <c r="B71" s="23">
        <v>2033</v>
      </c>
      <c r="C71" s="66">
        <f>IF(B71&gt;=Option_C2_Year,SUM(B111:F111),SUM(B131:F131))+C91+$J40</f>
        <v>37267.408765585744</v>
      </c>
      <c r="D71" s="61"/>
      <c r="E71" s="61"/>
      <c r="F71" s="61"/>
      <c r="G71" s="65"/>
      <c r="H71" s="125"/>
      <c r="I71" s="23">
        <v>2033</v>
      </c>
      <c r="J71" s="66">
        <f>IF(I71&gt;=Option_C2_Year,SUM(I111:M111),SUM(I131:M131))+J91+$J40</f>
        <v>42986.872767648441</v>
      </c>
      <c r="K71" s="61"/>
      <c r="L71" s="61"/>
      <c r="M71" s="61"/>
      <c r="N71" s="65"/>
      <c r="O71" s="125"/>
      <c r="P71" s="23">
        <v>2033</v>
      </c>
      <c r="Q71" s="66">
        <f>IF(P71&gt;=Option_C2_Year,SUM(P111:T111),SUM(P131:T131))+Q91+$J40</f>
        <v>29970.287326911159</v>
      </c>
      <c r="R71" s="61"/>
      <c r="S71" s="61"/>
      <c r="T71" s="61"/>
      <c r="U71" s="65"/>
      <c r="V71" s="125"/>
      <c r="W71" s="23">
        <v>2033</v>
      </c>
      <c r="X71" s="66">
        <f>IF(W71&gt;=Option_C2_Year,SUM(W111:AA111),SUM(W131:AA131))+X91+$J40</f>
        <v>89386.998793872743</v>
      </c>
      <c r="Y71" s="61"/>
      <c r="Z71" s="61"/>
      <c r="AA71" s="61"/>
      <c r="AB71" s="65"/>
      <c r="AC71" s="125"/>
      <c r="AD71" s="23">
        <v>2033</v>
      </c>
      <c r="AE71" s="66">
        <f>IF(AD71&gt;=Option_C2_Year,SUM(AD111:AH111),SUM(AD131:AH131))+AE91+$J40</f>
        <v>101061.20467300886</v>
      </c>
      <c r="AF71" s="61"/>
      <c r="AG71" s="61"/>
      <c r="AH71" s="61"/>
      <c r="AI71" s="65"/>
      <c r="AJ71" s="122"/>
      <c r="AK71" s="82">
        <v>2033</v>
      </c>
      <c r="AL71" s="83">
        <f>IF(AK71&gt;=Option_C2_Year,SUM(AK111:AO111),SUM(AK131:AO131))+AL91+$J40</f>
        <v>41180.971648909894</v>
      </c>
      <c r="AM71" s="77"/>
      <c r="AN71" s="77"/>
      <c r="AO71" s="77"/>
      <c r="AP71" s="81"/>
      <c r="AQ71" s="122"/>
      <c r="AR71" s="82">
        <v>2033</v>
      </c>
      <c r="AS71" s="83">
        <f>IF(AR71&gt;=Option_C2_Year,SUM(AR111:AV111),SUM(AR131:AV131))+AS91+$J40</f>
        <v>46950.952548980931</v>
      </c>
      <c r="AT71" s="77"/>
      <c r="AU71" s="77"/>
      <c r="AV71" s="77"/>
      <c r="AW71" s="81"/>
      <c r="AX71" s="122"/>
      <c r="AY71" s="82">
        <v>2033</v>
      </c>
      <c r="AZ71" s="83">
        <f>IF(AY71&gt;=Option_C2_Year,SUM(AY111:BC111),SUM(AY131:BC131))+AZ91+$J40</f>
        <v>33066.126283937636</v>
      </c>
      <c r="BA71" s="77"/>
      <c r="BB71" s="77"/>
      <c r="BC71" s="77"/>
      <c r="BD71" s="81"/>
      <c r="BE71" s="122"/>
      <c r="BF71" s="82">
        <v>2033</v>
      </c>
      <c r="BG71" s="83">
        <f>IF(BF71&gt;=Option_C2_Year,SUM(BF111:BJ111),SUM(BF131:BJ131))+BG91+$J40</f>
        <v>93977.583550276337</v>
      </c>
      <c r="BH71" s="77"/>
      <c r="BI71" s="77"/>
      <c r="BJ71" s="77"/>
      <c r="BK71" s="81"/>
      <c r="BL71" s="122"/>
      <c r="BM71" s="82">
        <v>2033</v>
      </c>
      <c r="BN71" s="83">
        <f>IF(BM71&gt;=Option_C2_Year,SUM(BM111:BQ111),SUM(BM131:BQ131))+BN91+$J40</f>
        <v>104974.76755633301</v>
      </c>
      <c r="BO71" s="77"/>
      <c r="BP71" s="77"/>
      <c r="BQ71" s="77"/>
      <c r="BR71" s="81"/>
    </row>
    <row r="72" spans="1:70" x14ac:dyDescent="0.25">
      <c r="A72" s="125"/>
      <c r="B72" s="23">
        <v>2034</v>
      </c>
      <c r="C72" s="66">
        <f>IF(B72&gt;=Option_C2_Year,SUM(B112:F112),SUM(B132:F132))+C92+$J41</f>
        <v>34971.386085933904</v>
      </c>
      <c r="D72" s="61"/>
      <c r="E72" s="61"/>
      <c r="F72" s="61"/>
      <c r="G72" s="65"/>
      <c r="H72" s="125"/>
      <c r="I72" s="23">
        <v>2034</v>
      </c>
      <c r="J72" s="66">
        <f>IF(I72&gt;=Option_C2_Year,SUM(I112:M112),SUM(I132:M132))+J92+$J41</f>
        <v>38142.773315489714</v>
      </c>
      <c r="K72" s="61"/>
      <c r="L72" s="61"/>
      <c r="M72" s="61"/>
      <c r="N72" s="65"/>
      <c r="O72" s="125"/>
      <c r="P72" s="23">
        <v>2034</v>
      </c>
      <c r="Q72" s="66">
        <f>IF(P72&gt;=Option_C2_Year,SUM(P112:T112),SUM(P132:T132))+Q92+$J41</f>
        <v>28140.576315606668</v>
      </c>
      <c r="R72" s="61"/>
      <c r="S72" s="61"/>
      <c r="T72" s="61"/>
      <c r="U72" s="65"/>
      <c r="V72" s="125"/>
      <c r="W72" s="23">
        <v>2034</v>
      </c>
      <c r="X72" s="66">
        <f>IF(W72&gt;=Option_C2_Year,SUM(W112:AA112),SUM(W132:AA132))+X92+$J41</f>
        <v>82170.23145235877</v>
      </c>
      <c r="Y72" s="61"/>
      <c r="Z72" s="61"/>
      <c r="AA72" s="61"/>
      <c r="AB72" s="65"/>
      <c r="AC72" s="125"/>
      <c r="AD72" s="23">
        <v>2034</v>
      </c>
      <c r="AE72" s="66">
        <f>IF(AD72&gt;=Option_C2_Year,SUM(AD112:AH112),SUM(AD132:AH132))+AE92+$J41</f>
        <v>86777.583376803595</v>
      </c>
      <c r="AF72" s="61"/>
      <c r="AG72" s="61"/>
      <c r="AH72" s="61"/>
      <c r="AI72" s="65"/>
      <c r="AJ72" s="122"/>
      <c r="AK72" s="82">
        <v>2034</v>
      </c>
      <c r="AL72" s="83">
        <f>IF(AK72&gt;=Option_C2_Year,SUM(AK112:AO112),SUM(AK132:AO132))+AL92+$J41</f>
        <v>38884.948969258046</v>
      </c>
      <c r="AM72" s="77"/>
      <c r="AN72" s="77"/>
      <c r="AO72" s="77"/>
      <c r="AP72" s="81"/>
      <c r="AQ72" s="122"/>
      <c r="AR72" s="82">
        <v>2034</v>
      </c>
      <c r="AS72" s="83">
        <f>IF(AR72&gt;=Option_C2_Year,SUM(AR112:AV112),SUM(AR132:AV132))+AS92+$J41</f>
        <v>42106.853096822204</v>
      </c>
      <c r="AT72" s="77"/>
      <c r="AU72" s="77"/>
      <c r="AV72" s="77"/>
      <c r="AW72" s="81"/>
      <c r="AX72" s="122"/>
      <c r="AY72" s="82">
        <v>2034</v>
      </c>
      <c r="AZ72" s="83">
        <f>IF(AY72&gt;=Option_C2_Year,SUM(AY112:BC112),SUM(AY132:BC132))+AZ92+$J41</f>
        <v>31236.415272633149</v>
      </c>
      <c r="BA72" s="77"/>
      <c r="BB72" s="77"/>
      <c r="BC72" s="77"/>
      <c r="BD72" s="81"/>
      <c r="BE72" s="122"/>
      <c r="BF72" s="82">
        <v>2034</v>
      </c>
      <c r="BG72" s="83">
        <f>IF(BF72&gt;=Option_C2_Year,SUM(BF112:BJ112),SUM(BF132:BJ132))+BG92+$J41</f>
        <v>86760.816208762364</v>
      </c>
      <c r="BH72" s="77"/>
      <c r="BI72" s="77"/>
      <c r="BJ72" s="77"/>
      <c r="BK72" s="81"/>
      <c r="BL72" s="122"/>
      <c r="BM72" s="82">
        <v>2034</v>
      </c>
      <c r="BN72" s="83">
        <f>IF(BM72&gt;=Option_C2_Year,SUM(BM112:BQ112),SUM(BM132:BQ132))+BN92+$J41</f>
        <v>90691.146260127745</v>
      </c>
      <c r="BO72" s="77"/>
      <c r="BP72" s="77"/>
      <c r="BQ72" s="77"/>
      <c r="BR72" s="81"/>
    </row>
    <row r="73" spans="1:70" x14ac:dyDescent="0.25">
      <c r="A73" s="126"/>
      <c r="B73" s="23" t="s">
        <v>33</v>
      </c>
      <c r="C73" s="66">
        <f>C93+SUM(B113:F113)</f>
        <v>336494.29856281652</v>
      </c>
      <c r="D73" s="61"/>
      <c r="E73" s="61"/>
      <c r="F73" s="61"/>
      <c r="G73" s="65"/>
      <c r="H73" s="126"/>
      <c r="I73" s="23" t="s">
        <v>33</v>
      </c>
      <c r="J73" s="66">
        <f>J93+SUM(I113:M113)</f>
        <v>373685.56658947811</v>
      </c>
      <c r="K73" s="61"/>
      <c r="L73" s="61"/>
      <c r="M73" s="61"/>
      <c r="N73" s="65"/>
      <c r="O73" s="126"/>
      <c r="P73" s="23" t="s">
        <v>33</v>
      </c>
      <c r="Q73" s="66">
        <f>Q93+SUM(P113:T113)</f>
        <v>219143.95403595371</v>
      </c>
      <c r="R73" s="61"/>
      <c r="S73" s="61"/>
      <c r="T73" s="61"/>
      <c r="U73" s="65"/>
      <c r="V73" s="126"/>
      <c r="W73" s="23" t="s">
        <v>33</v>
      </c>
      <c r="X73" s="66">
        <f>X93+SUM(W113:AA113)</f>
        <v>1149796.1381731406</v>
      </c>
      <c r="Y73" s="61"/>
      <c r="Z73" s="61"/>
      <c r="AA73" s="61"/>
      <c r="AB73" s="65"/>
      <c r="AC73" s="126"/>
      <c r="AD73" s="23" t="s">
        <v>33</v>
      </c>
      <c r="AE73" s="66">
        <f>AE93+SUM(AD113:AH113)</f>
        <v>1120737.337727047</v>
      </c>
      <c r="AF73" s="61"/>
      <c r="AG73" s="61"/>
      <c r="AH73" s="61"/>
      <c r="AI73" s="65"/>
      <c r="AJ73" s="123"/>
      <c r="AK73" s="82" t="s">
        <v>33</v>
      </c>
      <c r="AL73" s="83">
        <f>AL93+SUM(AK113:AO113)</f>
        <v>347593.1424357089</v>
      </c>
      <c r="AM73" s="77"/>
      <c r="AN73" s="77"/>
      <c r="AO73" s="77"/>
      <c r="AP73" s="81"/>
      <c r="AQ73" s="123"/>
      <c r="AR73" s="82" t="s">
        <v>33</v>
      </c>
      <c r="AS73" s="83">
        <f>AS93+SUM(AR113:AV113)</f>
        <v>384911.44020388281</v>
      </c>
      <c r="AT73" s="77"/>
      <c r="AU73" s="77"/>
      <c r="AV73" s="77"/>
      <c r="AW73" s="81"/>
      <c r="AX73" s="123"/>
      <c r="AY73" s="82" t="s">
        <v>33</v>
      </c>
      <c r="AZ73" s="83">
        <f>AZ93+SUM(AY113:BC113)</f>
        <v>228514.22973592108</v>
      </c>
      <c r="BA73" s="77"/>
      <c r="BB73" s="77"/>
      <c r="BC73" s="77"/>
      <c r="BD73" s="81"/>
      <c r="BE73" s="123"/>
      <c r="BF73" s="82" t="s">
        <v>33</v>
      </c>
      <c r="BG73" s="83">
        <f>BG93+SUM(BF113:BJ113)</f>
        <v>1162362.4130940521</v>
      </c>
      <c r="BH73" s="77"/>
      <c r="BI73" s="77"/>
      <c r="BJ73" s="77"/>
      <c r="BK73" s="81"/>
      <c r="BL73" s="123"/>
      <c r="BM73" s="82" t="s">
        <v>33</v>
      </c>
      <c r="BN73" s="83">
        <f>BN93+SUM(BM113:BQ113)</f>
        <v>1131836.1815999395</v>
      </c>
      <c r="BO73" s="77"/>
      <c r="BP73" s="77"/>
      <c r="BQ73" s="77"/>
      <c r="BR73" s="81"/>
    </row>
    <row r="74" spans="1:70" x14ac:dyDescent="0.25">
      <c r="A74" s="65"/>
      <c r="B74" s="65"/>
      <c r="C74" s="65"/>
      <c r="D74" s="61"/>
      <c r="E74" s="61"/>
      <c r="F74" s="61"/>
      <c r="G74" s="65"/>
      <c r="H74" s="65"/>
      <c r="I74" s="65"/>
      <c r="J74" s="65"/>
      <c r="K74" s="61"/>
      <c r="L74" s="61"/>
      <c r="M74" s="61"/>
      <c r="N74" s="65"/>
      <c r="O74" s="65"/>
      <c r="P74" s="65"/>
      <c r="Q74" s="65"/>
      <c r="R74" s="61"/>
      <c r="S74" s="61"/>
      <c r="T74" s="61"/>
      <c r="U74" s="65"/>
      <c r="V74" s="65"/>
      <c r="W74" s="65"/>
      <c r="X74" s="65"/>
      <c r="Y74" s="61"/>
      <c r="Z74" s="61"/>
      <c r="AA74" s="61"/>
      <c r="AB74" s="65"/>
      <c r="AC74" s="65"/>
      <c r="AD74" s="65"/>
      <c r="AE74" s="65"/>
      <c r="AF74" s="61"/>
      <c r="AG74" s="61"/>
      <c r="AH74" s="61"/>
      <c r="AI74" s="65"/>
      <c r="AJ74" s="81"/>
      <c r="AK74" s="81"/>
      <c r="AL74" s="81"/>
      <c r="AM74" s="77"/>
      <c r="AN74" s="77"/>
      <c r="AO74" s="77"/>
      <c r="AP74" s="81"/>
      <c r="AQ74" s="81"/>
      <c r="AR74" s="81"/>
      <c r="AS74" s="81"/>
      <c r="AT74" s="77"/>
      <c r="AU74" s="77"/>
      <c r="AV74" s="77"/>
      <c r="AW74" s="81"/>
      <c r="AX74" s="81"/>
      <c r="AY74" s="81"/>
      <c r="AZ74" s="81"/>
      <c r="BA74" s="77"/>
      <c r="BB74" s="77"/>
      <c r="BC74" s="77"/>
      <c r="BD74" s="81"/>
      <c r="BE74" s="81"/>
      <c r="BF74" s="81"/>
      <c r="BG74" s="81"/>
      <c r="BH74" s="77"/>
      <c r="BI74" s="77"/>
      <c r="BJ74" s="77"/>
      <c r="BK74" s="81"/>
      <c r="BL74" s="81"/>
      <c r="BM74" s="81"/>
      <c r="BN74" s="81"/>
      <c r="BO74" s="77"/>
      <c r="BP74" s="77"/>
      <c r="BQ74" s="77"/>
      <c r="BR74" s="81"/>
    </row>
    <row r="75" spans="1:70" x14ac:dyDescent="0.25">
      <c r="A75" s="71" t="s">
        <v>43</v>
      </c>
      <c r="B75" s="61"/>
      <c r="C75" s="62"/>
      <c r="D75" s="62"/>
      <c r="E75" s="62"/>
      <c r="F75" s="65"/>
      <c r="G75" s="65"/>
      <c r="H75" s="71" t="s">
        <v>43</v>
      </c>
      <c r="I75" s="61"/>
      <c r="J75" s="62"/>
      <c r="K75" s="62"/>
      <c r="L75" s="62"/>
      <c r="M75" s="65"/>
      <c r="N75" s="65"/>
      <c r="O75" s="71" t="s">
        <v>43</v>
      </c>
      <c r="P75" s="61"/>
      <c r="Q75" s="62"/>
      <c r="R75" s="62"/>
      <c r="S75" s="62"/>
      <c r="T75" s="65"/>
      <c r="U75" s="65"/>
      <c r="V75" s="71" t="s">
        <v>43</v>
      </c>
      <c r="W75" s="61"/>
      <c r="X75" s="62"/>
      <c r="Y75" s="62"/>
      <c r="Z75" s="62"/>
      <c r="AA75" s="65"/>
      <c r="AB75" s="65"/>
      <c r="AC75" s="71" t="s">
        <v>43</v>
      </c>
      <c r="AD75" s="61"/>
      <c r="AE75" s="62"/>
      <c r="AF75" s="62"/>
      <c r="AG75" s="62"/>
      <c r="AH75" s="65"/>
      <c r="AI75" s="65"/>
      <c r="AJ75" s="88" t="s">
        <v>43</v>
      </c>
      <c r="AK75" s="77"/>
      <c r="AL75" s="78"/>
      <c r="AM75" s="78"/>
      <c r="AN75" s="78"/>
      <c r="AO75" s="81"/>
      <c r="AP75" s="81"/>
      <c r="AQ75" s="88" t="s">
        <v>43</v>
      </c>
      <c r="AR75" s="77"/>
      <c r="AS75" s="78"/>
      <c r="AT75" s="78"/>
      <c r="AU75" s="78"/>
      <c r="AV75" s="81"/>
      <c r="AW75" s="81"/>
      <c r="AX75" s="88" t="s">
        <v>43</v>
      </c>
      <c r="AY75" s="77"/>
      <c r="AZ75" s="78"/>
      <c r="BA75" s="78"/>
      <c r="BB75" s="78"/>
      <c r="BC75" s="81"/>
      <c r="BD75" s="81"/>
      <c r="BE75" s="88" t="s">
        <v>43</v>
      </c>
      <c r="BF75" s="77"/>
      <c r="BG75" s="78"/>
      <c r="BH75" s="78"/>
      <c r="BI75" s="78"/>
      <c r="BJ75" s="81"/>
      <c r="BK75" s="81"/>
      <c r="BL75" s="88" t="s">
        <v>43</v>
      </c>
      <c r="BM75" s="77"/>
      <c r="BN75" s="78"/>
      <c r="BO75" s="78"/>
      <c r="BP75" s="78"/>
      <c r="BQ75" s="81"/>
      <c r="BR75" s="81"/>
    </row>
    <row r="76" spans="1:70" x14ac:dyDescent="0.25">
      <c r="A76" s="63" t="str">
        <f>A56</f>
        <v>Neutral 4 Deg</v>
      </c>
      <c r="B76" s="63"/>
      <c r="C76" s="72">
        <f>NPV($B$2,C78:C93)</f>
        <v>279057.89067465893</v>
      </c>
      <c r="D76" s="65"/>
      <c r="E76" s="65"/>
      <c r="F76" s="65"/>
      <c r="G76" s="65"/>
      <c r="H76" s="63" t="str">
        <f>H56</f>
        <v>NeutralWS 4 Deg</v>
      </c>
      <c r="I76" s="63"/>
      <c r="J76" s="72">
        <f>NPV($B$2,J78:J93)</f>
        <v>263405.67981526587</v>
      </c>
      <c r="K76" s="65"/>
      <c r="L76" s="65"/>
      <c r="M76" s="65"/>
      <c r="N76" s="65"/>
      <c r="O76" s="63" t="str">
        <f>O56</f>
        <v>Slow Change 4 Deg</v>
      </c>
      <c r="P76" s="63"/>
      <c r="Q76" s="72">
        <f>NPV($B$2,Q78:Q93)</f>
        <v>255362.81987395402</v>
      </c>
      <c r="R76" s="65"/>
      <c r="S76" s="65"/>
      <c r="T76" s="65"/>
      <c r="U76" s="65"/>
      <c r="V76" s="63" t="str">
        <f>V56</f>
        <v>Fast Change 4 Deg</v>
      </c>
      <c r="W76" s="63"/>
      <c r="X76" s="72">
        <f>NPV($B$2,X78:X93)</f>
        <v>291055.47441774834</v>
      </c>
      <c r="Y76" s="65"/>
      <c r="Z76" s="65"/>
      <c r="AA76" s="65"/>
      <c r="AB76" s="65"/>
      <c r="AC76" s="63" t="str">
        <f>AC56</f>
        <v>NoIC 4 Deg</v>
      </c>
      <c r="AD76" s="63"/>
      <c r="AE76" s="72">
        <f>C76</f>
        <v>279057.89067465893</v>
      </c>
      <c r="AF76" s="65"/>
      <c r="AG76" s="65"/>
      <c r="AH76" s="65"/>
      <c r="AI76" s="65"/>
      <c r="AJ76" s="79" t="str">
        <f>AJ56</f>
        <v>Neutral 2 Deg</v>
      </c>
      <c r="AK76" s="79"/>
      <c r="AL76" s="89">
        <f>NPV($B$2,AL78:AL93)</f>
        <v>313943.44573292212</v>
      </c>
      <c r="AM76" s="81"/>
      <c r="AN76" s="81"/>
      <c r="AO76" s="81"/>
      <c r="AP76" s="81"/>
      <c r="AQ76" s="79" t="str">
        <f>AQ56</f>
        <v>NeutralWS 2 Deg</v>
      </c>
      <c r="AR76" s="79"/>
      <c r="AS76" s="89">
        <f>NPV($B$2,AS78:AS93)</f>
        <v>299082.41120672779</v>
      </c>
      <c r="AT76" s="81"/>
      <c r="AU76" s="81"/>
      <c r="AV76" s="81"/>
      <c r="AW76" s="81"/>
      <c r="AX76" s="79" t="str">
        <f>AX56</f>
        <v>Slow Change 2 Deg</v>
      </c>
      <c r="AY76" s="79"/>
      <c r="AZ76" s="89">
        <f>NPV($B$2,AZ78:AZ93)</f>
        <v>286832.17855980643</v>
      </c>
      <c r="BA76" s="81"/>
      <c r="BB76" s="81"/>
      <c r="BC76" s="81"/>
      <c r="BD76" s="81"/>
      <c r="BE76" s="79" t="str">
        <f>BE56</f>
        <v>Fast Change 2 Deg</v>
      </c>
      <c r="BF76" s="79"/>
      <c r="BG76" s="89">
        <f>NPV($B$2,BG78:BG93)</f>
        <v>329893.92218264617</v>
      </c>
      <c r="BH76" s="81"/>
      <c r="BI76" s="81"/>
      <c r="BJ76" s="81"/>
      <c r="BK76" s="81"/>
      <c r="BL76" s="79" t="str">
        <f>BL56</f>
        <v>NoIC 2 Deg</v>
      </c>
      <c r="BM76" s="79"/>
      <c r="BN76" s="89">
        <f>AL76</f>
        <v>313943.44573292212</v>
      </c>
      <c r="BO76" s="81"/>
      <c r="BP76" s="81"/>
      <c r="BQ76" s="81"/>
      <c r="BR76" s="81"/>
    </row>
    <row r="77" spans="1:70" x14ac:dyDescent="0.25">
      <c r="A77" s="23" t="s">
        <v>0</v>
      </c>
      <c r="B77" s="23" t="s">
        <v>1</v>
      </c>
      <c r="C77" s="23" t="s">
        <v>4</v>
      </c>
      <c r="D77" s="65"/>
      <c r="E77" s="65"/>
      <c r="F77" s="65"/>
      <c r="G77" s="65"/>
      <c r="H77" s="23" t="s">
        <v>0</v>
      </c>
      <c r="I77" s="23" t="s">
        <v>1</v>
      </c>
      <c r="J77" s="23" t="s">
        <v>4</v>
      </c>
      <c r="K77" s="65"/>
      <c r="L77" s="65"/>
      <c r="M77" s="65"/>
      <c r="N77" s="65"/>
      <c r="O77" s="23" t="s">
        <v>0</v>
      </c>
      <c r="P77" s="23" t="s">
        <v>1</v>
      </c>
      <c r="Q77" s="23" t="s">
        <v>4</v>
      </c>
      <c r="R77" s="65"/>
      <c r="S77" s="65"/>
      <c r="T77" s="65"/>
      <c r="U77" s="65"/>
      <c r="V77" s="23" t="s">
        <v>0</v>
      </c>
      <c r="W77" s="23" t="s">
        <v>1</v>
      </c>
      <c r="X77" s="23" t="s">
        <v>4</v>
      </c>
      <c r="Y77" s="65"/>
      <c r="Z77" s="65"/>
      <c r="AA77" s="65"/>
      <c r="AB77" s="65"/>
      <c r="AC77" s="23" t="s">
        <v>0</v>
      </c>
      <c r="AD77" s="23" t="s">
        <v>1</v>
      </c>
      <c r="AE77" s="23" t="s">
        <v>4</v>
      </c>
      <c r="AF77" s="65"/>
      <c r="AG77" s="65"/>
      <c r="AH77" s="65"/>
      <c r="AI77" s="65"/>
      <c r="AJ77" s="82" t="s">
        <v>0</v>
      </c>
      <c r="AK77" s="82" t="s">
        <v>1</v>
      </c>
      <c r="AL77" s="82" t="s">
        <v>4</v>
      </c>
      <c r="AM77" s="81"/>
      <c r="AN77" s="81"/>
      <c r="AO77" s="81"/>
      <c r="AP77" s="81"/>
      <c r="AQ77" s="82" t="s">
        <v>0</v>
      </c>
      <c r="AR77" s="82" t="s">
        <v>1</v>
      </c>
      <c r="AS77" s="82" t="s">
        <v>4</v>
      </c>
      <c r="AT77" s="81"/>
      <c r="AU77" s="81"/>
      <c r="AV77" s="81"/>
      <c r="AW77" s="81"/>
      <c r="AX77" s="82" t="s">
        <v>0</v>
      </c>
      <c r="AY77" s="82" t="s">
        <v>1</v>
      </c>
      <c r="AZ77" s="82" t="s">
        <v>4</v>
      </c>
      <c r="BA77" s="81"/>
      <c r="BB77" s="81"/>
      <c r="BC77" s="81"/>
      <c r="BD77" s="81"/>
      <c r="BE77" s="82" t="s">
        <v>0</v>
      </c>
      <c r="BF77" s="82" t="s">
        <v>1</v>
      </c>
      <c r="BG77" s="82" t="s">
        <v>4</v>
      </c>
      <c r="BH77" s="81"/>
      <c r="BI77" s="81"/>
      <c r="BJ77" s="81"/>
      <c r="BK77" s="81"/>
      <c r="BL77" s="82" t="s">
        <v>0</v>
      </c>
      <c r="BM77" s="82" t="s">
        <v>1</v>
      </c>
      <c r="BN77" s="82" t="s">
        <v>4</v>
      </c>
      <c r="BO77" s="81"/>
      <c r="BP77" s="81"/>
      <c r="BQ77" s="81"/>
      <c r="BR77" s="81"/>
    </row>
    <row r="78" spans="1:70" x14ac:dyDescent="0.25">
      <c r="A78" s="124" t="s">
        <v>9</v>
      </c>
      <c r="B78" s="23">
        <v>2020</v>
      </c>
      <c r="C78" s="66">
        <v>0</v>
      </c>
      <c r="D78" s="65"/>
      <c r="E78" s="65"/>
      <c r="F78" s="65"/>
      <c r="G78" s="65"/>
      <c r="H78" s="124" t="s">
        <v>9</v>
      </c>
      <c r="I78" s="23">
        <v>2020</v>
      </c>
      <c r="J78" s="66">
        <v>0</v>
      </c>
      <c r="K78" s="65"/>
      <c r="L78" s="61"/>
      <c r="M78" s="65"/>
      <c r="N78" s="65"/>
      <c r="O78" s="124" t="s">
        <v>9</v>
      </c>
      <c r="P78" s="23">
        <v>2020</v>
      </c>
      <c r="Q78" s="66">
        <v>0</v>
      </c>
      <c r="R78" s="65"/>
      <c r="S78" s="61"/>
      <c r="T78" s="65"/>
      <c r="U78" s="65"/>
      <c r="V78" s="124" t="s">
        <v>9</v>
      </c>
      <c r="W78" s="23">
        <v>2020</v>
      </c>
      <c r="X78" s="66">
        <v>0</v>
      </c>
      <c r="Y78" s="65"/>
      <c r="Z78" s="65"/>
      <c r="AA78" s="65"/>
      <c r="AB78" s="65"/>
      <c r="AC78" s="124" t="s">
        <v>9</v>
      </c>
      <c r="AD78" s="23">
        <v>2020</v>
      </c>
      <c r="AE78" s="72">
        <f>C78</f>
        <v>0</v>
      </c>
      <c r="AF78" s="65"/>
      <c r="AG78" s="65"/>
      <c r="AH78" s="65"/>
      <c r="AI78" s="65"/>
      <c r="AJ78" s="121" t="s">
        <v>9</v>
      </c>
      <c r="AK78" s="82">
        <v>2020</v>
      </c>
      <c r="AL78" s="83">
        <v>0</v>
      </c>
      <c r="AM78" s="81"/>
      <c r="AN78" s="81"/>
      <c r="AO78" s="81"/>
      <c r="AP78" s="81"/>
      <c r="AQ78" s="121" t="s">
        <v>9</v>
      </c>
      <c r="AR78" s="82">
        <v>2020</v>
      </c>
      <c r="AS78" s="83">
        <v>0</v>
      </c>
      <c r="AT78" s="81"/>
      <c r="AU78" s="77"/>
      <c r="AV78" s="81"/>
      <c r="AW78" s="81"/>
      <c r="AX78" s="121" t="s">
        <v>9</v>
      </c>
      <c r="AY78" s="82">
        <v>2020</v>
      </c>
      <c r="AZ78" s="83">
        <v>0</v>
      </c>
      <c r="BA78" s="81"/>
      <c r="BB78" s="77"/>
      <c r="BC78" s="81"/>
      <c r="BD78" s="81"/>
      <c r="BE78" s="121" t="s">
        <v>9</v>
      </c>
      <c r="BF78" s="82">
        <v>2020</v>
      </c>
      <c r="BG78" s="83">
        <v>0</v>
      </c>
      <c r="BH78" s="81"/>
      <c r="BI78" s="81"/>
      <c r="BJ78" s="81"/>
      <c r="BK78" s="81"/>
      <c r="BL78" s="121" t="s">
        <v>9</v>
      </c>
      <c r="BM78" s="82">
        <v>2020</v>
      </c>
      <c r="BN78" s="89">
        <f>AL78</f>
        <v>0</v>
      </c>
      <c r="BO78" s="81"/>
      <c r="BP78" s="81"/>
      <c r="BQ78" s="81"/>
      <c r="BR78" s="81"/>
    </row>
    <row r="79" spans="1:70" x14ac:dyDescent="0.25">
      <c r="A79" s="125"/>
      <c r="B79" s="23">
        <v>2021</v>
      </c>
      <c r="C79" s="66">
        <v>0</v>
      </c>
      <c r="D79" s="65"/>
      <c r="E79" s="65"/>
      <c r="F79" s="65"/>
      <c r="G79" s="65"/>
      <c r="H79" s="125"/>
      <c r="I79" s="23">
        <v>2021</v>
      </c>
      <c r="J79" s="66">
        <v>0</v>
      </c>
      <c r="K79" s="65"/>
      <c r="L79" s="61"/>
      <c r="M79" s="65"/>
      <c r="N79" s="65"/>
      <c r="O79" s="125"/>
      <c r="P79" s="23">
        <v>2021</v>
      </c>
      <c r="Q79" s="66">
        <v>0</v>
      </c>
      <c r="R79" s="65"/>
      <c r="S79" s="61"/>
      <c r="T79" s="65"/>
      <c r="U79" s="65"/>
      <c r="V79" s="125"/>
      <c r="W79" s="23">
        <v>2021</v>
      </c>
      <c r="X79" s="66">
        <v>0</v>
      </c>
      <c r="Y79" s="65"/>
      <c r="Z79" s="65"/>
      <c r="AA79" s="65"/>
      <c r="AB79" s="65"/>
      <c r="AC79" s="125"/>
      <c r="AD79" s="23">
        <v>2021</v>
      </c>
      <c r="AE79" s="139">
        <f>C79</f>
        <v>0</v>
      </c>
      <c r="AF79" s="65"/>
      <c r="AG79" s="65"/>
      <c r="AH79" s="65"/>
      <c r="AI79" s="65"/>
      <c r="AJ79" s="122"/>
      <c r="AK79" s="82">
        <v>2021</v>
      </c>
      <c r="AL79" s="83">
        <v>0</v>
      </c>
      <c r="AM79" s="81"/>
      <c r="AN79" s="81"/>
      <c r="AO79" s="81"/>
      <c r="AP79" s="81"/>
      <c r="AQ79" s="122"/>
      <c r="AR79" s="82">
        <v>2021</v>
      </c>
      <c r="AS79" s="83">
        <v>0</v>
      </c>
      <c r="AT79" s="81"/>
      <c r="AU79" s="77"/>
      <c r="AV79" s="81"/>
      <c r="AW79" s="81"/>
      <c r="AX79" s="122"/>
      <c r="AY79" s="82">
        <v>2021</v>
      </c>
      <c r="AZ79" s="83">
        <v>0</v>
      </c>
      <c r="BA79" s="81"/>
      <c r="BB79" s="77"/>
      <c r="BC79" s="81"/>
      <c r="BD79" s="81"/>
      <c r="BE79" s="122"/>
      <c r="BF79" s="82">
        <v>2021</v>
      </c>
      <c r="BG79" s="83">
        <v>0</v>
      </c>
      <c r="BH79" s="81"/>
      <c r="BI79" s="81"/>
      <c r="BJ79" s="81"/>
      <c r="BK79" s="81"/>
      <c r="BL79" s="122"/>
      <c r="BM79" s="82">
        <v>2021</v>
      </c>
      <c r="BN79" s="89">
        <f t="shared" ref="BN79:BN93" si="7">AL79</f>
        <v>0</v>
      </c>
      <c r="BO79" s="81"/>
      <c r="BP79" s="81"/>
      <c r="BQ79" s="81"/>
      <c r="BR79" s="81"/>
    </row>
    <row r="80" spans="1:70" x14ac:dyDescent="0.25">
      <c r="A80" s="125"/>
      <c r="B80" s="23">
        <v>2022</v>
      </c>
      <c r="C80" s="66">
        <v>0</v>
      </c>
      <c r="D80" s="67"/>
      <c r="E80" s="67"/>
      <c r="F80" s="67"/>
      <c r="G80" s="65"/>
      <c r="H80" s="125"/>
      <c r="I80" s="23">
        <v>2022</v>
      </c>
      <c r="J80" s="66">
        <v>0</v>
      </c>
      <c r="K80" s="67"/>
      <c r="L80" s="62"/>
      <c r="M80" s="67"/>
      <c r="N80" s="65"/>
      <c r="O80" s="125"/>
      <c r="P80" s="23">
        <v>2022</v>
      </c>
      <c r="Q80" s="66">
        <v>0</v>
      </c>
      <c r="R80" s="67"/>
      <c r="S80" s="62"/>
      <c r="T80" s="67"/>
      <c r="U80" s="65"/>
      <c r="V80" s="125"/>
      <c r="W80" s="23">
        <v>2022</v>
      </c>
      <c r="X80" s="66">
        <v>0</v>
      </c>
      <c r="Y80" s="67"/>
      <c r="Z80" s="67"/>
      <c r="AA80" s="67"/>
      <c r="AB80" s="65"/>
      <c r="AC80" s="125"/>
      <c r="AD80" s="23">
        <v>2022</v>
      </c>
      <c r="AE80" s="72">
        <f t="shared" ref="AE80:AE93" si="8">C80</f>
        <v>0</v>
      </c>
      <c r="AF80" s="67"/>
      <c r="AG80" s="67"/>
      <c r="AH80" s="67"/>
      <c r="AI80" s="65"/>
      <c r="AJ80" s="122"/>
      <c r="AK80" s="82">
        <v>2022</v>
      </c>
      <c r="AL80" s="83">
        <v>0</v>
      </c>
      <c r="AM80" s="84"/>
      <c r="AN80" s="84"/>
      <c r="AO80" s="84"/>
      <c r="AP80" s="81"/>
      <c r="AQ80" s="122"/>
      <c r="AR80" s="82">
        <v>2022</v>
      </c>
      <c r="AS80" s="83">
        <v>0</v>
      </c>
      <c r="AT80" s="84"/>
      <c r="AU80" s="78"/>
      <c r="AV80" s="84"/>
      <c r="AW80" s="81"/>
      <c r="AX80" s="122"/>
      <c r="AY80" s="82">
        <v>2022</v>
      </c>
      <c r="AZ80" s="83">
        <v>0</v>
      </c>
      <c r="BA80" s="84"/>
      <c r="BB80" s="78"/>
      <c r="BC80" s="84"/>
      <c r="BD80" s="81"/>
      <c r="BE80" s="122"/>
      <c r="BF80" s="82">
        <v>2022</v>
      </c>
      <c r="BG80" s="83">
        <v>0</v>
      </c>
      <c r="BH80" s="84"/>
      <c r="BI80" s="84"/>
      <c r="BJ80" s="84"/>
      <c r="BK80" s="81"/>
      <c r="BL80" s="122"/>
      <c r="BM80" s="82">
        <v>2022</v>
      </c>
      <c r="BN80" s="89">
        <f t="shared" si="7"/>
        <v>0</v>
      </c>
      <c r="BO80" s="84"/>
      <c r="BP80" s="84"/>
      <c r="BQ80" s="84"/>
      <c r="BR80" s="81"/>
    </row>
    <row r="81" spans="1:70" x14ac:dyDescent="0.25">
      <c r="A81" s="125"/>
      <c r="B81" s="23">
        <v>2023</v>
      </c>
      <c r="C81" s="66">
        <v>64658.995014201762</v>
      </c>
      <c r="D81" s="67"/>
      <c r="E81" s="67"/>
      <c r="F81" s="67"/>
      <c r="G81" s="65"/>
      <c r="H81" s="125"/>
      <c r="I81" s="23">
        <v>2023</v>
      </c>
      <c r="J81" s="66">
        <v>64658.995014201762</v>
      </c>
      <c r="K81" s="67"/>
      <c r="L81" s="62"/>
      <c r="M81" s="67"/>
      <c r="N81" s="65"/>
      <c r="O81" s="125"/>
      <c r="P81" s="23">
        <v>2023</v>
      </c>
      <c r="Q81" s="66">
        <v>67368.185766158218</v>
      </c>
      <c r="R81" s="67"/>
      <c r="S81" s="62"/>
      <c r="T81" s="67"/>
      <c r="U81" s="65"/>
      <c r="V81" s="125"/>
      <c r="W81" s="23">
        <v>2023</v>
      </c>
      <c r="X81" s="66">
        <v>73695.833810282129</v>
      </c>
      <c r="Y81" s="67"/>
      <c r="Z81" s="67"/>
      <c r="AA81" s="67"/>
      <c r="AB81" s="65"/>
      <c r="AC81" s="125"/>
      <c r="AD81" s="23">
        <v>2023</v>
      </c>
      <c r="AE81" s="72">
        <f t="shared" si="8"/>
        <v>64658.995014201762</v>
      </c>
      <c r="AF81" s="67"/>
      <c r="AG81" s="67"/>
      <c r="AH81" s="67"/>
      <c r="AI81" s="65"/>
      <c r="AJ81" s="122"/>
      <c r="AK81" s="82">
        <v>2023</v>
      </c>
      <c r="AL81" s="83">
        <v>70607.536747888211</v>
      </c>
      <c r="AM81" s="84"/>
      <c r="AN81" s="84"/>
      <c r="AO81" s="84"/>
      <c r="AP81" s="81"/>
      <c r="AQ81" s="122"/>
      <c r="AR81" s="82">
        <v>2023</v>
      </c>
      <c r="AS81" s="83">
        <v>70607.536747888211</v>
      </c>
      <c r="AT81" s="84"/>
      <c r="AU81" s="78"/>
      <c r="AV81" s="84"/>
      <c r="AW81" s="81"/>
      <c r="AX81" s="122"/>
      <c r="AY81" s="82">
        <v>2023</v>
      </c>
      <c r="AZ81" s="83">
        <v>73507.150754241709</v>
      </c>
      <c r="BA81" s="84"/>
      <c r="BB81" s="78"/>
      <c r="BC81" s="84"/>
      <c r="BD81" s="81"/>
      <c r="BE81" s="122"/>
      <c r="BF81" s="82">
        <v>2023</v>
      </c>
      <c r="BG81" s="83">
        <v>79826.519526435048</v>
      </c>
      <c r="BH81" s="84"/>
      <c r="BI81" s="84"/>
      <c r="BJ81" s="84"/>
      <c r="BK81" s="81"/>
      <c r="BL81" s="122"/>
      <c r="BM81" s="82">
        <v>2023</v>
      </c>
      <c r="BN81" s="89">
        <f t="shared" si="7"/>
        <v>70607.536747888211</v>
      </c>
      <c r="BO81" s="84"/>
      <c r="BP81" s="84"/>
      <c r="BQ81" s="84"/>
      <c r="BR81" s="81"/>
    </row>
    <row r="82" spans="1:70" x14ac:dyDescent="0.25">
      <c r="A82" s="125"/>
      <c r="B82" s="23">
        <v>2024</v>
      </c>
      <c r="C82" s="66">
        <v>73703.592117065666</v>
      </c>
      <c r="D82" s="67"/>
      <c r="E82" s="67"/>
      <c r="F82" s="67"/>
      <c r="G82" s="65"/>
      <c r="H82" s="125"/>
      <c r="I82" s="23">
        <v>2024</v>
      </c>
      <c r="J82" s="66">
        <v>79359.90998309922</v>
      </c>
      <c r="K82" s="67"/>
      <c r="L82" s="62"/>
      <c r="M82" s="67"/>
      <c r="N82" s="65"/>
      <c r="O82" s="125"/>
      <c r="P82" s="23">
        <v>2024</v>
      </c>
      <c r="Q82" s="66">
        <v>71668.774336219663</v>
      </c>
      <c r="R82" s="67"/>
      <c r="S82" s="62"/>
      <c r="T82" s="67"/>
      <c r="U82" s="65"/>
      <c r="V82" s="125"/>
      <c r="W82" s="23">
        <v>2024</v>
      </c>
      <c r="X82" s="66">
        <v>90221.367445641707</v>
      </c>
      <c r="Y82" s="67"/>
      <c r="Z82" s="67"/>
      <c r="AA82" s="67"/>
      <c r="AB82" s="65"/>
      <c r="AC82" s="125"/>
      <c r="AD82" s="23">
        <v>2024</v>
      </c>
      <c r="AE82" s="72">
        <f t="shared" si="8"/>
        <v>73703.592117065666</v>
      </c>
      <c r="AF82" s="67"/>
      <c r="AG82" s="67"/>
      <c r="AH82" s="67"/>
      <c r="AI82" s="65"/>
      <c r="AJ82" s="122"/>
      <c r="AK82" s="82">
        <v>2024</v>
      </c>
      <c r="AL82" s="83">
        <v>80466.45778041672</v>
      </c>
      <c r="AM82" s="84"/>
      <c r="AN82" s="84"/>
      <c r="AO82" s="84"/>
      <c r="AP82" s="81"/>
      <c r="AQ82" s="122"/>
      <c r="AR82" s="82">
        <v>2024</v>
      </c>
      <c r="AS82" s="83">
        <v>86384.022116574764</v>
      </c>
      <c r="AT82" s="84"/>
      <c r="AU82" s="78"/>
      <c r="AV82" s="84"/>
      <c r="AW82" s="81"/>
      <c r="AX82" s="122"/>
      <c r="AY82" s="82">
        <v>2024</v>
      </c>
      <c r="AZ82" s="83">
        <v>78402.953311282152</v>
      </c>
      <c r="BA82" s="84"/>
      <c r="BB82" s="78"/>
      <c r="BC82" s="84"/>
      <c r="BD82" s="81"/>
      <c r="BE82" s="122"/>
      <c r="BF82" s="82">
        <v>2024</v>
      </c>
      <c r="BG82" s="83">
        <v>97511.896616462996</v>
      </c>
      <c r="BH82" s="84"/>
      <c r="BI82" s="84"/>
      <c r="BJ82" s="84"/>
      <c r="BK82" s="81"/>
      <c r="BL82" s="122"/>
      <c r="BM82" s="82">
        <v>2024</v>
      </c>
      <c r="BN82" s="89">
        <f t="shared" si="7"/>
        <v>80466.45778041672</v>
      </c>
      <c r="BO82" s="84"/>
      <c r="BP82" s="84"/>
      <c r="BQ82" s="84"/>
      <c r="BR82" s="81"/>
    </row>
    <row r="83" spans="1:70" x14ac:dyDescent="0.25">
      <c r="A83" s="125"/>
      <c r="B83" s="23">
        <v>2025</v>
      </c>
      <c r="C83" s="66">
        <v>34851.716047275782</v>
      </c>
      <c r="D83" s="68"/>
      <c r="E83" s="68"/>
      <c r="F83" s="68"/>
      <c r="G83" s="65"/>
      <c r="H83" s="125"/>
      <c r="I83" s="23">
        <v>2025</v>
      </c>
      <c r="J83" s="66">
        <v>28642.658922162773</v>
      </c>
      <c r="K83" s="68"/>
      <c r="L83" s="62"/>
      <c r="M83" s="68"/>
      <c r="N83" s="65"/>
      <c r="O83" s="125"/>
      <c r="P83" s="23">
        <v>2025</v>
      </c>
      <c r="Q83" s="66">
        <v>24607.585127099992</v>
      </c>
      <c r="R83" s="68"/>
      <c r="S83" s="62"/>
      <c r="T83" s="68"/>
      <c r="U83" s="65"/>
      <c r="V83" s="125"/>
      <c r="W83" s="23">
        <v>2025</v>
      </c>
      <c r="X83" s="66">
        <v>41845.751288535212</v>
      </c>
      <c r="Y83" s="68"/>
      <c r="Z83" s="68"/>
      <c r="AA83" s="68"/>
      <c r="AB83" s="65"/>
      <c r="AC83" s="125"/>
      <c r="AD83" s="23">
        <v>2025</v>
      </c>
      <c r="AE83" s="72">
        <f t="shared" si="8"/>
        <v>34851.716047275782</v>
      </c>
      <c r="AF83" s="68"/>
      <c r="AG83" s="68"/>
      <c r="AH83" s="68"/>
      <c r="AI83" s="65"/>
      <c r="AJ83" s="122"/>
      <c r="AK83" s="82">
        <v>2025</v>
      </c>
      <c r="AL83" s="83">
        <v>38232.111977821827</v>
      </c>
      <c r="AM83" s="85"/>
      <c r="AN83" s="85"/>
      <c r="AO83" s="85"/>
      <c r="AP83" s="81"/>
      <c r="AQ83" s="122"/>
      <c r="AR83" s="82">
        <v>2025</v>
      </c>
      <c r="AS83" s="83">
        <v>32314.405408784391</v>
      </c>
      <c r="AT83" s="85"/>
      <c r="AU83" s="78"/>
      <c r="AV83" s="85"/>
      <c r="AW83" s="81"/>
      <c r="AX83" s="122"/>
      <c r="AY83" s="82">
        <v>2025</v>
      </c>
      <c r="AZ83" s="83">
        <v>27990.917422965766</v>
      </c>
      <c r="BA83" s="85"/>
      <c r="BB83" s="78"/>
      <c r="BC83" s="85"/>
      <c r="BD83" s="81"/>
      <c r="BE83" s="122"/>
      <c r="BF83" s="82">
        <v>2025</v>
      </c>
      <c r="BG83" s="83">
        <v>45784.382187166331</v>
      </c>
      <c r="BH83" s="85"/>
      <c r="BI83" s="85"/>
      <c r="BJ83" s="85"/>
      <c r="BK83" s="81"/>
      <c r="BL83" s="122"/>
      <c r="BM83" s="82">
        <v>2025</v>
      </c>
      <c r="BN83" s="99">
        <f>AL83</f>
        <v>38232.111977821827</v>
      </c>
      <c r="BO83" s="85"/>
      <c r="BP83" s="85"/>
      <c r="BQ83" s="85"/>
      <c r="BR83" s="81"/>
    </row>
    <row r="84" spans="1:70" x14ac:dyDescent="0.25">
      <c r="A84" s="125"/>
      <c r="B84" s="23">
        <v>2026</v>
      </c>
      <c r="C84" s="66">
        <v>31983.0980467999</v>
      </c>
      <c r="D84" s="65"/>
      <c r="E84" s="65"/>
      <c r="F84" s="65"/>
      <c r="G84" s="65"/>
      <c r="H84" s="125"/>
      <c r="I84" s="23">
        <v>2026</v>
      </c>
      <c r="J84" s="66">
        <v>28478.84176682949</v>
      </c>
      <c r="K84" s="65"/>
      <c r="L84" s="62"/>
      <c r="M84" s="65"/>
      <c r="N84" s="65"/>
      <c r="O84" s="125"/>
      <c r="P84" s="23">
        <v>2026</v>
      </c>
      <c r="Q84" s="66">
        <v>25045.026381099702</v>
      </c>
      <c r="R84" s="65"/>
      <c r="S84" s="62"/>
      <c r="T84" s="65"/>
      <c r="U84" s="65"/>
      <c r="V84" s="125"/>
      <c r="W84" s="23">
        <v>2026</v>
      </c>
      <c r="X84" s="66">
        <v>39464.491894511411</v>
      </c>
      <c r="Y84" s="65"/>
      <c r="Z84" s="65"/>
      <c r="AA84" s="65"/>
      <c r="AB84" s="65"/>
      <c r="AC84" s="125"/>
      <c r="AD84" s="23">
        <v>2026</v>
      </c>
      <c r="AE84" s="72">
        <f t="shared" si="8"/>
        <v>31983.0980467999</v>
      </c>
      <c r="AF84" s="65"/>
      <c r="AG84" s="65"/>
      <c r="AH84" s="65"/>
      <c r="AI84" s="65"/>
      <c r="AJ84" s="122"/>
      <c r="AK84" s="82">
        <v>2026</v>
      </c>
      <c r="AL84" s="83">
        <v>35731.038949849128</v>
      </c>
      <c r="AM84" s="81"/>
      <c r="AN84" s="81"/>
      <c r="AO84" s="81"/>
      <c r="AP84" s="81"/>
      <c r="AQ84" s="122"/>
      <c r="AR84" s="82">
        <v>2026</v>
      </c>
      <c r="AS84" s="83">
        <v>32158.919167957069</v>
      </c>
      <c r="AT84" s="81"/>
      <c r="AU84" s="78"/>
      <c r="AV84" s="81"/>
      <c r="AW84" s="81"/>
      <c r="AX84" s="122"/>
      <c r="AY84" s="82">
        <v>2026</v>
      </c>
      <c r="AZ84" s="83">
        <v>28429.059738961219</v>
      </c>
      <c r="BA84" s="81"/>
      <c r="BB84" s="78"/>
      <c r="BC84" s="81"/>
      <c r="BD84" s="81"/>
      <c r="BE84" s="122"/>
      <c r="BF84" s="82">
        <v>2026</v>
      </c>
      <c r="BG84" s="83">
        <v>43403.122793142531</v>
      </c>
      <c r="BH84" s="81"/>
      <c r="BI84" s="81"/>
      <c r="BJ84" s="81"/>
      <c r="BK84" s="81"/>
      <c r="BL84" s="122"/>
      <c r="BM84" s="82">
        <v>2026</v>
      </c>
      <c r="BN84" s="89">
        <f t="shared" si="7"/>
        <v>35731.038949849128</v>
      </c>
      <c r="BO84" s="81"/>
      <c r="BP84" s="81"/>
      <c r="BQ84" s="81"/>
      <c r="BR84" s="81"/>
    </row>
    <row r="85" spans="1:70" x14ac:dyDescent="0.25">
      <c r="A85" s="125"/>
      <c r="B85" s="23">
        <v>2027</v>
      </c>
      <c r="C85" s="66">
        <v>31983.0980467999</v>
      </c>
      <c r="D85" s="65"/>
      <c r="E85" s="65"/>
      <c r="F85" s="65"/>
      <c r="G85" s="65"/>
      <c r="H85" s="125"/>
      <c r="I85" s="23">
        <v>2027</v>
      </c>
      <c r="J85" s="66">
        <v>25281.100644757749</v>
      </c>
      <c r="K85" s="65"/>
      <c r="L85" s="62"/>
      <c r="M85" s="65"/>
      <c r="N85" s="65"/>
      <c r="O85" s="125"/>
      <c r="P85" s="23">
        <v>2027</v>
      </c>
      <c r="Q85" s="66">
        <v>24006.038668993235</v>
      </c>
      <c r="R85" s="65"/>
      <c r="S85" s="62"/>
      <c r="T85" s="65"/>
      <c r="U85" s="65"/>
      <c r="V85" s="125"/>
      <c r="W85" s="23">
        <v>2027</v>
      </c>
      <c r="X85" s="66">
        <v>39464.491894511411</v>
      </c>
      <c r="Y85" s="65"/>
      <c r="Z85" s="65"/>
      <c r="AA85" s="65"/>
      <c r="AB85" s="65"/>
      <c r="AC85" s="125"/>
      <c r="AD85" s="23">
        <v>2027</v>
      </c>
      <c r="AE85" s="72">
        <f t="shared" si="8"/>
        <v>31983.0980467999</v>
      </c>
      <c r="AF85" s="65"/>
      <c r="AG85" s="65"/>
      <c r="AH85" s="65"/>
      <c r="AI85" s="65"/>
      <c r="AJ85" s="122"/>
      <c r="AK85" s="82">
        <v>2027</v>
      </c>
      <c r="AL85" s="83">
        <v>35731.038949848888</v>
      </c>
      <c r="AM85" s="81"/>
      <c r="AN85" s="81"/>
      <c r="AO85" s="81"/>
      <c r="AP85" s="81"/>
      <c r="AQ85" s="122"/>
      <c r="AR85" s="82">
        <v>2027</v>
      </c>
      <c r="AS85" s="83">
        <v>29170.348956007718</v>
      </c>
      <c r="AT85" s="81"/>
      <c r="AU85" s="78"/>
      <c r="AV85" s="81"/>
      <c r="AW85" s="81"/>
      <c r="AX85" s="122"/>
      <c r="AY85" s="82">
        <v>2027</v>
      </c>
      <c r="AZ85" s="83">
        <v>27334.771833001138</v>
      </c>
      <c r="BA85" s="81"/>
      <c r="BB85" s="78"/>
      <c r="BC85" s="81"/>
      <c r="BD85" s="81"/>
      <c r="BE85" s="122"/>
      <c r="BF85" s="82">
        <v>2027</v>
      </c>
      <c r="BG85" s="83">
        <v>43403.122793142531</v>
      </c>
      <c r="BH85" s="81"/>
      <c r="BI85" s="81"/>
      <c r="BJ85" s="81"/>
      <c r="BK85" s="81"/>
      <c r="BL85" s="122"/>
      <c r="BM85" s="82">
        <v>2027</v>
      </c>
      <c r="BN85" s="89">
        <f t="shared" si="7"/>
        <v>35731.038949848888</v>
      </c>
      <c r="BO85" s="81"/>
      <c r="BP85" s="81"/>
      <c r="BQ85" s="81"/>
      <c r="BR85" s="81"/>
    </row>
    <row r="86" spans="1:70" x14ac:dyDescent="0.25">
      <c r="A86" s="125"/>
      <c r="B86" s="23">
        <v>2028</v>
      </c>
      <c r="C86" s="66">
        <v>29595.393378051995</v>
      </c>
      <c r="D86" s="65"/>
      <c r="E86" s="65"/>
      <c r="F86" s="65"/>
      <c r="G86" s="65"/>
      <c r="H86" s="125"/>
      <c r="I86" s="23">
        <v>2028</v>
      </c>
      <c r="J86" s="66">
        <v>21666.819096496583</v>
      </c>
      <c r="K86" s="65"/>
      <c r="L86" s="62"/>
      <c r="M86" s="65"/>
      <c r="N86" s="65"/>
      <c r="O86" s="125"/>
      <c r="P86" s="23">
        <v>2028</v>
      </c>
      <c r="Q86" s="66">
        <v>22895.151119895934</v>
      </c>
      <c r="R86" s="65"/>
      <c r="S86" s="62"/>
      <c r="T86" s="65"/>
      <c r="U86" s="65"/>
      <c r="V86" s="125"/>
      <c r="W86" s="23">
        <v>2028</v>
      </c>
      <c r="X86" s="66">
        <v>22533.395293205329</v>
      </c>
      <c r="Y86" s="65"/>
      <c r="Z86" s="65"/>
      <c r="AA86" s="65"/>
      <c r="AB86" s="65"/>
      <c r="AC86" s="125"/>
      <c r="AD86" s="23">
        <v>2028</v>
      </c>
      <c r="AE86" s="72">
        <f t="shared" si="8"/>
        <v>29595.393378051995</v>
      </c>
      <c r="AF86" s="65"/>
      <c r="AG86" s="65"/>
      <c r="AH86" s="65"/>
      <c r="AI86" s="65"/>
      <c r="AJ86" s="122"/>
      <c r="AK86" s="82">
        <v>2028</v>
      </c>
      <c r="AL86" s="83">
        <v>33328.806826022148</v>
      </c>
      <c r="AM86" s="81"/>
      <c r="AN86" s="81"/>
      <c r="AO86" s="81"/>
      <c r="AP86" s="81"/>
      <c r="AQ86" s="122"/>
      <c r="AR86" s="82">
        <v>2028</v>
      </c>
      <c r="AS86" s="83">
        <v>25588.91174990654</v>
      </c>
      <c r="AT86" s="81"/>
      <c r="AU86" s="78"/>
      <c r="AV86" s="81"/>
      <c r="AW86" s="81"/>
      <c r="AX86" s="122"/>
      <c r="AY86" s="82">
        <v>2028</v>
      </c>
      <c r="AZ86" s="83">
        <v>26160.857258684158</v>
      </c>
      <c r="BA86" s="81"/>
      <c r="BB86" s="78"/>
      <c r="BC86" s="81"/>
      <c r="BD86" s="81"/>
      <c r="BE86" s="122"/>
      <c r="BF86" s="82">
        <v>2028</v>
      </c>
      <c r="BG86" s="83">
        <v>26942.324933510237</v>
      </c>
      <c r="BH86" s="81"/>
      <c r="BI86" s="81"/>
      <c r="BJ86" s="81"/>
      <c r="BK86" s="81"/>
      <c r="BL86" s="122"/>
      <c r="BM86" s="82">
        <v>2028</v>
      </c>
      <c r="BN86" s="89">
        <f t="shared" si="7"/>
        <v>33328.806826022148</v>
      </c>
      <c r="BO86" s="81"/>
      <c r="BP86" s="81"/>
      <c r="BQ86" s="81"/>
      <c r="BR86" s="81"/>
    </row>
    <row r="87" spans="1:70" x14ac:dyDescent="0.25">
      <c r="A87" s="125"/>
      <c r="B87" s="23">
        <v>2029</v>
      </c>
      <c r="C87" s="66">
        <v>24191.378239207028</v>
      </c>
      <c r="D87" s="65"/>
      <c r="E87" s="65"/>
      <c r="F87" s="65"/>
      <c r="G87" s="65"/>
      <c r="H87" s="125"/>
      <c r="I87" s="23">
        <v>2029</v>
      </c>
      <c r="J87" s="66">
        <v>22016.636682125329</v>
      </c>
      <c r="K87" s="65"/>
      <c r="L87" s="62"/>
      <c r="M87" s="65"/>
      <c r="N87" s="65"/>
      <c r="O87" s="125"/>
      <c r="P87" s="23">
        <v>2029</v>
      </c>
      <c r="Q87" s="66">
        <v>22199.038244943142</v>
      </c>
      <c r="R87" s="65"/>
      <c r="S87" s="62"/>
      <c r="T87" s="65"/>
      <c r="U87" s="65"/>
      <c r="V87" s="125"/>
      <c r="W87" s="23">
        <v>2029</v>
      </c>
      <c r="X87" s="66">
        <v>25112.183709571582</v>
      </c>
      <c r="Y87" s="65"/>
      <c r="Z87" s="65"/>
      <c r="AA87" s="65"/>
      <c r="AB87" s="65"/>
      <c r="AC87" s="125"/>
      <c r="AD87" s="23">
        <v>2029</v>
      </c>
      <c r="AE87" s="72">
        <f t="shared" si="8"/>
        <v>24191.378239207028</v>
      </c>
      <c r="AF87" s="65"/>
      <c r="AG87" s="65"/>
      <c r="AH87" s="65"/>
      <c r="AI87" s="65"/>
      <c r="AJ87" s="122"/>
      <c r="AK87" s="82">
        <v>2029</v>
      </c>
      <c r="AL87" s="83">
        <v>28049.967617357968</v>
      </c>
      <c r="AM87" s="81"/>
      <c r="AN87" s="81"/>
      <c r="AO87" s="81"/>
      <c r="AP87" s="81"/>
      <c r="AQ87" s="122"/>
      <c r="AR87" s="82">
        <v>2029</v>
      </c>
      <c r="AS87" s="83">
        <v>25939.285099708319</v>
      </c>
      <c r="AT87" s="81"/>
      <c r="AU87" s="78"/>
      <c r="AV87" s="81"/>
      <c r="AW87" s="81"/>
      <c r="AX87" s="122"/>
      <c r="AY87" s="82">
        <v>2029</v>
      </c>
      <c r="AZ87" s="83">
        <v>25431.618012695311</v>
      </c>
      <c r="BA87" s="81"/>
      <c r="BB87" s="78"/>
      <c r="BC87" s="81"/>
      <c r="BD87" s="81"/>
      <c r="BE87" s="122"/>
      <c r="BF87" s="82">
        <v>2029</v>
      </c>
      <c r="BG87" s="83">
        <v>29518.420458568471</v>
      </c>
      <c r="BH87" s="81"/>
      <c r="BI87" s="81"/>
      <c r="BJ87" s="81"/>
      <c r="BK87" s="81"/>
      <c r="BL87" s="122"/>
      <c r="BM87" s="82">
        <v>2029</v>
      </c>
      <c r="BN87" s="99">
        <f>AL87</f>
        <v>28049.967617357968</v>
      </c>
      <c r="BO87" s="81"/>
      <c r="BP87" s="81"/>
      <c r="BQ87" s="81"/>
      <c r="BR87" s="81"/>
    </row>
    <row r="88" spans="1:70" x14ac:dyDescent="0.25">
      <c r="A88" s="125"/>
      <c r="B88" s="23">
        <v>2030</v>
      </c>
      <c r="C88" s="66">
        <v>22686.024799882412</v>
      </c>
      <c r="D88" s="65"/>
      <c r="E88" s="65"/>
      <c r="F88" s="65"/>
      <c r="G88" s="65"/>
      <c r="H88" s="125"/>
      <c r="I88" s="23">
        <v>2030</v>
      </c>
      <c r="J88" s="66">
        <v>19826.83599669957</v>
      </c>
      <c r="K88" s="65"/>
      <c r="L88" s="62"/>
      <c r="M88" s="65"/>
      <c r="N88" s="65"/>
      <c r="O88" s="125"/>
      <c r="P88" s="23">
        <v>2030</v>
      </c>
      <c r="Q88" s="66">
        <v>20478.84017772603</v>
      </c>
      <c r="R88" s="65"/>
      <c r="S88" s="62"/>
      <c r="T88" s="65"/>
      <c r="U88" s="65"/>
      <c r="V88" s="125"/>
      <c r="W88" s="23">
        <v>2030</v>
      </c>
      <c r="X88" s="66">
        <v>23932.162697077274</v>
      </c>
      <c r="Y88" s="65"/>
      <c r="Z88" s="65"/>
      <c r="AA88" s="65"/>
      <c r="AB88" s="65"/>
      <c r="AC88" s="125"/>
      <c r="AD88" s="23">
        <v>2030</v>
      </c>
      <c r="AE88" s="72">
        <f t="shared" si="8"/>
        <v>22686.024799882412</v>
      </c>
      <c r="AF88" s="65"/>
      <c r="AG88" s="65"/>
      <c r="AH88" s="65"/>
      <c r="AI88" s="65"/>
      <c r="AJ88" s="122"/>
      <c r="AK88" s="82">
        <v>2030</v>
      </c>
      <c r="AL88" s="83">
        <v>26568.923713094235</v>
      </c>
      <c r="AM88" s="81"/>
      <c r="AN88" s="81"/>
      <c r="AO88" s="81"/>
      <c r="AP88" s="81"/>
      <c r="AQ88" s="122"/>
      <c r="AR88" s="82">
        <v>2030</v>
      </c>
      <c r="AS88" s="83">
        <v>23780.716300413133</v>
      </c>
      <c r="AT88" s="81"/>
      <c r="AU88" s="78"/>
      <c r="AV88" s="81"/>
      <c r="AW88" s="81"/>
      <c r="AX88" s="122"/>
      <c r="AY88" s="82">
        <v>2030</v>
      </c>
      <c r="AZ88" s="83">
        <v>23669.956165267227</v>
      </c>
      <c r="BA88" s="81"/>
      <c r="BB88" s="78"/>
      <c r="BC88" s="81"/>
      <c r="BD88" s="81"/>
      <c r="BE88" s="122"/>
      <c r="BF88" s="82">
        <v>2030</v>
      </c>
      <c r="BG88" s="83">
        <v>28335.603240702767</v>
      </c>
      <c r="BH88" s="81"/>
      <c r="BI88" s="81"/>
      <c r="BJ88" s="81"/>
      <c r="BK88" s="81"/>
      <c r="BL88" s="122"/>
      <c r="BM88" s="82">
        <v>2030</v>
      </c>
      <c r="BN88" s="89">
        <f t="shared" si="7"/>
        <v>26568.923713094235</v>
      </c>
      <c r="BO88" s="81"/>
      <c r="BP88" s="81"/>
      <c r="BQ88" s="81"/>
      <c r="BR88" s="81"/>
    </row>
    <row r="89" spans="1:70" x14ac:dyDescent="0.25">
      <c r="A89" s="125"/>
      <c r="B89" s="23">
        <v>2031</v>
      </c>
      <c r="C89" s="66">
        <v>22686.024799882412</v>
      </c>
      <c r="D89" s="65"/>
      <c r="E89" s="65"/>
      <c r="F89" s="65"/>
      <c r="G89" s="65"/>
      <c r="H89" s="125"/>
      <c r="I89" s="23">
        <v>2031</v>
      </c>
      <c r="J89" s="66">
        <v>19826.83599669957</v>
      </c>
      <c r="K89" s="65"/>
      <c r="L89" s="62"/>
      <c r="M89" s="65"/>
      <c r="N89" s="65"/>
      <c r="O89" s="125"/>
      <c r="P89" s="23">
        <v>2031</v>
      </c>
      <c r="Q89" s="66">
        <v>20478.84017772603</v>
      </c>
      <c r="R89" s="65"/>
      <c r="S89" s="62"/>
      <c r="T89" s="65"/>
      <c r="U89" s="65"/>
      <c r="V89" s="125"/>
      <c r="W89" s="23">
        <v>2031</v>
      </c>
      <c r="X89" s="66">
        <v>18072.114392693038</v>
      </c>
      <c r="Y89" s="65"/>
      <c r="Z89" s="65"/>
      <c r="AA89" s="65"/>
      <c r="AB89" s="65"/>
      <c r="AC89" s="125"/>
      <c r="AD89" s="23">
        <v>2031</v>
      </c>
      <c r="AE89" s="72">
        <f t="shared" si="8"/>
        <v>22686.024799882412</v>
      </c>
      <c r="AF89" s="65"/>
      <c r="AG89" s="65"/>
      <c r="AH89" s="65"/>
      <c r="AI89" s="65"/>
      <c r="AJ89" s="122"/>
      <c r="AK89" s="82">
        <v>2031</v>
      </c>
      <c r="AL89" s="83">
        <v>26568.923713094235</v>
      </c>
      <c r="AM89" s="81"/>
      <c r="AN89" s="81"/>
      <c r="AO89" s="81"/>
      <c r="AP89" s="81"/>
      <c r="AQ89" s="122"/>
      <c r="AR89" s="82">
        <v>2031</v>
      </c>
      <c r="AS89" s="83">
        <v>23780.716300413133</v>
      </c>
      <c r="AT89" s="81"/>
      <c r="AU89" s="78"/>
      <c r="AV89" s="81"/>
      <c r="AW89" s="81"/>
      <c r="AX89" s="122"/>
      <c r="AY89" s="82">
        <v>2031</v>
      </c>
      <c r="AZ89" s="83">
        <v>23669.956165267227</v>
      </c>
      <c r="BA89" s="81"/>
      <c r="BB89" s="78"/>
      <c r="BC89" s="81"/>
      <c r="BD89" s="81"/>
      <c r="BE89" s="122"/>
      <c r="BF89" s="82">
        <v>2031</v>
      </c>
      <c r="BG89" s="83">
        <v>22586.287170716332</v>
      </c>
      <c r="BH89" s="81"/>
      <c r="BI89" s="81"/>
      <c r="BJ89" s="81"/>
      <c r="BK89" s="81"/>
      <c r="BL89" s="122"/>
      <c r="BM89" s="82">
        <v>2031</v>
      </c>
      <c r="BN89" s="89">
        <f t="shared" si="7"/>
        <v>26568.923713094235</v>
      </c>
      <c r="BO89" s="81"/>
      <c r="BP89" s="81"/>
      <c r="BQ89" s="81"/>
      <c r="BR89" s="81"/>
    </row>
    <row r="90" spans="1:70" x14ac:dyDescent="0.25">
      <c r="A90" s="125"/>
      <c r="B90" s="23">
        <v>2032</v>
      </c>
      <c r="C90" s="66">
        <v>22686.024799882412</v>
      </c>
      <c r="D90" s="65"/>
      <c r="E90" s="65"/>
      <c r="F90" s="65"/>
      <c r="G90" s="65"/>
      <c r="H90" s="125"/>
      <c r="I90" s="23">
        <v>2032</v>
      </c>
      <c r="J90" s="66">
        <v>20116.126626045942</v>
      </c>
      <c r="K90" s="65"/>
      <c r="L90" s="62"/>
      <c r="M90" s="65"/>
      <c r="N90" s="65"/>
      <c r="O90" s="125"/>
      <c r="P90" s="23">
        <v>2032</v>
      </c>
      <c r="Q90" s="66">
        <v>20014.269277464151</v>
      </c>
      <c r="R90" s="65"/>
      <c r="S90" s="62"/>
      <c r="T90" s="65"/>
      <c r="U90" s="65"/>
      <c r="V90" s="125"/>
      <c r="W90" s="23">
        <v>2032</v>
      </c>
      <c r="X90" s="66">
        <v>12074.55088143297</v>
      </c>
      <c r="Y90" s="65"/>
      <c r="Z90" s="65"/>
      <c r="AA90" s="65"/>
      <c r="AB90" s="65"/>
      <c r="AC90" s="125"/>
      <c r="AD90" s="23">
        <v>2032</v>
      </c>
      <c r="AE90" s="72">
        <f t="shared" si="8"/>
        <v>22686.024799882412</v>
      </c>
      <c r="AF90" s="65"/>
      <c r="AG90" s="65"/>
      <c r="AH90" s="65"/>
      <c r="AI90" s="65"/>
      <c r="AJ90" s="122"/>
      <c r="AK90" s="82">
        <v>2032</v>
      </c>
      <c r="AL90" s="83">
        <v>26568.923713094235</v>
      </c>
      <c r="AM90" s="81"/>
      <c r="AN90" s="81"/>
      <c r="AO90" s="81"/>
      <c r="AP90" s="81"/>
      <c r="AQ90" s="122"/>
      <c r="AR90" s="82">
        <v>2032</v>
      </c>
      <c r="AS90" s="83">
        <v>24070.474304423809</v>
      </c>
      <c r="AT90" s="81"/>
      <c r="AU90" s="78"/>
      <c r="AV90" s="81"/>
      <c r="AW90" s="81"/>
      <c r="AX90" s="122"/>
      <c r="AY90" s="82">
        <v>2032</v>
      </c>
      <c r="AZ90" s="83">
        <v>23204.644246108295</v>
      </c>
      <c r="BA90" s="81"/>
      <c r="BB90" s="78"/>
      <c r="BC90" s="81"/>
      <c r="BD90" s="81"/>
      <c r="BE90" s="122"/>
      <c r="BF90" s="82">
        <v>2032</v>
      </c>
      <c r="BG90" s="83">
        <v>16642.438220161694</v>
      </c>
      <c r="BH90" s="81"/>
      <c r="BI90" s="81"/>
      <c r="BJ90" s="81"/>
      <c r="BK90" s="81"/>
      <c r="BL90" s="122"/>
      <c r="BM90" s="82">
        <v>2032</v>
      </c>
      <c r="BN90" s="89">
        <f t="shared" si="7"/>
        <v>26568.923713094235</v>
      </c>
      <c r="BO90" s="81"/>
      <c r="BP90" s="81"/>
      <c r="BQ90" s="81"/>
      <c r="BR90" s="81"/>
    </row>
    <row r="91" spans="1:70" x14ac:dyDescent="0.25">
      <c r="A91" s="125"/>
      <c r="B91" s="23">
        <v>2033</v>
      </c>
      <c r="C91" s="66">
        <v>17292.248740735053</v>
      </c>
      <c r="D91" s="65"/>
      <c r="E91" s="65"/>
      <c r="F91" s="65"/>
      <c r="G91" s="65"/>
      <c r="H91" s="125"/>
      <c r="I91" s="23">
        <v>2033</v>
      </c>
      <c r="J91" s="66">
        <v>18074.092464808466</v>
      </c>
      <c r="K91" s="65"/>
      <c r="L91" s="62"/>
      <c r="M91" s="65"/>
      <c r="N91" s="65"/>
      <c r="O91" s="125"/>
      <c r="P91" s="23">
        <v>2033</v>
      </c>
      <c r="Q91" s="66">
        <v>18260.27105534029</v>
      </c>
      <c r="R91" s="65"/>
      <c r="S91" s="62"/>
      <c r="T91" s="65"/>
      <c r="U91" s="65"/>
      <c r="V91" s="125"/>
      <c r="W91" s="23">
        <v>2033</v>
      </c>
      <c r="X91" s="66">
        <v>9853.7202850266112</v>
      </c>
      <c r="Y91" s="65"/>
      <c r="Z91" s="65"/>
      <c r="AA91" s="65"/>
      <c r="AB91" s="65"/>
      <c r="AC91" s="125"/>
      <c r="AD91" s="23">
        <v>2033</v>
      </c>
      <c r="AE91" s="72">
        <f t="shared" si="8"/>
        <v>17292.248740735053</v>
      </c>
      <c r="AF91" s="65"/>
      <c r="AG91" s="65"/>
      <c r="AH91" s="65"/>
      <c r="AI91" s="65"/>
      <c r="AJ91" s="122"/>
      <c r="AK91" s="82">
        <v>2033</v>
      </c>
      <c r="AL91" s="83">
        <v>21205.811624059199</v>
      </c>
      <c r="AM91" s="81"/>
      <c r="AN91" s="81"/>
      <c r="AO91" s="81"/>
      <c r="AP91" s="81"/>
      <c r="AQ91" s="122"/>
      <c r="AR91" s="82">
        <v>2033</v>
      </c>
      <c r="AS91" s="83">
        <v>22038.172246140955</v>
      </c>
      <c r="AT91" s="81"/>
      <c r="AU91" s="78"/>
      <c r="AV91" s="81"/>
      <c r="AW91" s="81"/>
      <c r="AX91" s="122"/>
      <c r="AY91" s="82">
        <v>2033</v>
      </c>
      <c r="AZ91" s="83">
        <v>21356.110012366771</v>
      </c>
      <c r="BA91" s="81"/>
      <c r="BB91" s="78"/>
      <c r="BC91" s="81"/>
      <c r="BD91" s="81"/>
      <c r="BE91" s="122"/>
      <c r="BF91" s="82">
        <v>2033</v>
      </c>
      <c r="BG91" s="83">
        <v>14444.305041430198</v>
      </c>
      <c r="BH91" s="81"/>
      <c r="BI91" s="81"/>
      <c r="BJ91" s="81"/>
      <c r="BK91" s="81"/>
      <c r="BL91" s="122"/>
      <c r="BM91" s="82">
        <v>2033</v>
      </c>
      <c r="BN91" s="89">
        <f t="shared" si="7"/>
        <v>21205.811624059199</v>
      </c>
      <c r="BO91" s="81"/>
      <c r="BP91" s="81"/>
      <c r="BQ91" s="81"/>
      <c r="BR91" s="81"/>
    </row>
    <row r="92" spans="1:70" x14ac:dyDescent="0.25">
      <c r="A92" s="125"/>
      <c r="B92" s="23">
        <v>2034</v>
      </c>
      <c r="C92" s="66">
        <v>17292.248740735053</v>
      </c>
      <c r="D92" s="65"/>
      <c r="E92" s="65"/>
      <c r="F92" s="65"/>
      <c r="G92" s="65"/>
      <c r="H92" s="125"/>
      <c r="I92" s="23">
        <v>2034</v>
      </c>
      <c r="J92" s="66">
        <v>18074.092464808466</v>
      </c>
      <c r="K92" s="65"/>
      <c r="L92" s="62"/>
      <c r="M92" s="65"/>
      <c r="N92" s="65"/>
      <c r="O92" s="125"/>
      <c r="P92" s="23">
        <v>2034</v>
      </c>
      <c r="Q92" s="66">
        <v>18260.27105534029</v>
      </c>
      <c r="R92" s="65"/>
      <c r="S92" s="62"/>
      <c r="T92" s="65"/>
      <c r="U92" s="65"/>
      <c r="V92" s="125"/>
      <c r="W92" s="23">
        <v>2034</v>
      </c>
      <c r="X92" s="66">
        <v>9853.7202850266112</v>
      </c>
      <c r="Y92" s="65"/>
      <c r="Z92" s="65"/>
      <c r="AA92" s="65"/>
      <c r="AB92" s="65"/>
      <c r="AC92" s="125"/>
      <c r="AD92" s="23">
        <v>2034</v>
      </c>
      <c r="AE92" s="72">
        <f t="shared" si="8"/>
        <v>17292.248740735053</v>
      </c>
      <c r="AF92" s="65"/>
      <c r="AG92" s="65"/>
      <c r="AH92" s="65"/>
      <c r="AI92" s="65"/>
      <c r="AJ92" s="122"/>
      <c r="AK92" s="82">
        <v>2034</v>
      </c>
      <c r="AL92" s="83">
        <v>21205.811624059199</v>
      </c>
      <c r="AM92" s="81"/>
      <c r="AN92" s="81"/>
      <c r="AO92" s="81"/>
      <c r="AP92" s="81"/>
      <c r="AQ92" s="122"/>
      <c r="AR92" s="82">
        <v>2034</v>
      </c>
      <c r="AS92" s="83">
        <v>22038.172246140955</v>
      </c>
      <c r="AT92" s="81"/>
      <c r="AU92" s="78"/>
      <c r="AV92" s="81"/>
      <c r="AW92" s="81"/>
      <c r="AX92" s="122"/>
      <c r="AY92" s="82">
        <v>2034</v>
      </c>
      <c r="AZ92" s="83">
        <v>21356.110012366771</v>
      </c>
      <c r="BA92" s="81"/>
      <c r="BB92" s="78"/>
      <c r="BC92" s="81"/>
      <c r="BD92" s="81"/>
      <c r="BE92" s="122"/>
      <c r="BF92" s="82">
        <v>2034</v>
      </c>
      <c r="BG92" s="83">
        <v>14444.305041430198</v>
      </c>
      <c r="BH92" s="81"/>
      <c r="BI92" s="81"/>
      <c r="BJ92" s="81"/>
      <c r="BK92" s="81"/>
      <c r="BL92" s="122"/>
      <c r="BM92" s="82">
        <v>2034</v>
      </c>
      <c r="BN92" s="89">
        <f t="shared" si="7"/>
        <v>21205.811624059199</v>
      </c>
      <c r="BO92" s="81"/>
      <c r="BP92" s="81"/>
      <c r="BQ92" s="81"/>
      <c r="BR92" s="81"/>
    </row>
    <row r="93" spans="1:70" x14ac:dyDescent="0.25">
      <c r="A93" s="126"/>
      <c r="B93" s="23" t="s">
        <v>47</v>
      </c>
      <c r="C93" s="66">
        <v>68867.236040624615</v>
      </c>
      <c r="D93" s="65"/>
      <c r="E93" s="65"/>
      <c r="F93" s="65"/>
      <c r="G93" s="65"/>
      <c r="H93" s="126"/>
      <c r="I93" s="23" t="s">
        <v>47</v>
      </c>
      <c r="J93" s="66">
        <v>69885.556448045725</v>
      </c>
      <c r="K93" s="65"/>
      <c r="L93" s="62"/>
      <c r="M93" s="65"/>
      <c r="N93" s="65"/>
      <c r="O93" s="126"/>
      <c r="P93" s="23" t="s">
        <v>47</v>
      </c>
      <c r="Q93" s="66">
        <v>69575.735745837213</v>
      </c>
      <c r="R93" s="65"/>
      <c r="S93" s="62"/>
      <c r="T93" s="65"/>
      <c r="U93" s="65"/>
      <c r="V93" s="126"/>
      <c r="W93" s="23" t="s">
        <v>47</v>
      </c>
      <c r="X93" s="66">
        <v>55067.641093934981</v>
      </c>
      <c r="Y93" s="65"/>
      <c r="Z93" s="65"/>
      <c r="AA93" s="65"/>
      <c r="AB93" s="65"/>
      <c r="AC93" s="126"/>
      <c r="AD93" s="23" t="s">
        <v>47</v>
      </c>
      <c r="AE93" s="72">
        <f t="shared" si="8"/>
        <v>68867.236040624615</v>
      </c>
      <c r="AF93" s="65"/>
      <c r="AG93" s="65"/>
      <c r="AH93" s="65"/>
      <c r="AI93" s="65"/>
      <c r="AJ93" s="123"/>
      <c r="AK93" s="82" t="s">
        <v>47</v>
      </c>
      <c r="AL93" s="83">
        <v>79966.079913516995</v>
      </c>
      <c r="AM93" s="81"/>
      <c r="AN93" s="81"/>
      <c r="AO93" s="81"/>
      <c r="AP93" s="81"/>
      <c r="AQ93" s="123"/>
      <c r="AR93" s="82" t="s">
        <v>47</v>
      </c>
      <c r="AS93" s="83">
        <v>81111.43006245041</v>
      </c>
      <c r="AT93" s="81"/>
      <c r="AU93" s="78"/>
      <c r="AV93" s="81"/>
      <c r="AW93" s="81"/>
      <c r="AX93" s="123"/>
      <c r="AY93" s="82" t="s">
        <v>47</v>
      </c>
      <c r="AZ93" s="83">
        <v>78946.011445804601</v>
      </c>
      <c r="BA93" s="81"/>
      <c r="BB93" s="78"/>
      <c r="BC93" s="81"/>
      <c r="BD93" s="81"/>
      <c r="BE93" s="123"/>
      <c r="BF93" s="82" t="s">
        <v>47</v>
      </c>
      <c r="BG93" s="83">
        <v>67633.916014846356</v>
      </c>
      <c r="BH93" s="81"/>
      <c r="BI93" s="81"/>
      <c r="BJ93" s="81"/>
      <c r="BK93" s="81"/>
      <c r="BL93" s="123"/>
      <c r="BM93" s="82" t="s">
        <v>47</v>
      </c>
      <c r="BN93" s="89">
        <f t="shared" si="7"/>
        <v>79966.079913516995</v>
      </c>
      <c r="BO93" s="81"/>
      <c r="BP93" s="81"/>
      <c r="BQ93" s="81"/>
      <c r="BR93" s="81"/>
    </row>
    <row r="94" spans="1:70" x14ac:dyDescent="0.25">
      <c r="A94" s="70"/>
      <c r="B94" s="61"/>
      <c r="C94" s="62"/>
      <c r="D94" s="62"/>
      <c r="E94" s="62"/>
      <c r="F94" s="65"/>
      <c r="G94" s="65"/>
      <c r="H94" s="70"/>
      <c r="I94" s="61"/>
      <c r="J94" s="62"/>
      <c r="K94" s="62"/>
      <c r="L94" s="62"/>
      <c r="M94" s="65"/>
      <c r="N94" s="65"/>
      <c r="O94" s="70"/>
      <c r="P94" s="61"/>
      <c r="Q94" s="62"/>
      <c r="R94" s="62"/>
      <c r="S94" s="62"/>
      <c r="T94" s="65"/>
      <c r="U94" s="65"/>
      <c r="V94" s="70"/>
      <c r="W94" s="61"/>
      <c r="X94" s="62"/>
      <c r="Y94" s="62"/>
      <c r="Z94" s="62"/>
      <c r="AA94" s="65"/>
      <c r="AB94" s="65"/>
      <c r="AC94" s="70"/>
      <c r="AD94" s="61"/>
      <c r="AE94" s="62"/>
      <c r="AF94" s="62"/>
      <c r="AG94" s="62"/>
      <c r="AH94" s="65"/>
      <c r="AI94" s="65"/>
      <c r="AJ94" s="87"/>
      <c r="AK94" s="77"/>
      <c r="AL94" s="78"/>
      <c r="AM94" s="78"/>
      <c r="AN94" s="78"/>
      <c r="AO94" s="81"/>
      <c r="AP94" s="81"/>
      <c r="AQ94" s="87"/>
      <c r="AR94" s="77"/>
      <c r="AS94" s="78"/>
      <c r="AT94" s="78"/>
      <c r="AU94" s="78"/>
      <c r="AV94" s="81"/>
      <c r="AW94" s="81"/>
      <c r="AX94" s="87"/>
      <c r="AY94" s="77"/>
      <c r="AZ94" s="78"/>
      <c r="BA94" s="78"/>
      <c r="BB94" s="78"/>
      <c r="BC94" s="81"/>
      <c r="BD94" s="81"/>
      <c r="BE94" s="87"/>
      <c r="BF94" s="77"/>
      <c r="BG94" s="78"/>
      <c r="BH94" s="78"/>
      <c r="BI94" s="78"/>
      <c r="BJ94" s="81"/>
      <c r="BK94" s="81"/>
      <c r="BL94" s="87"/>
      <c r="BM94" s="77"/>
      <c r="BN94" s="78"/>
      <c r="BO94" s="78"/>
      <c r="BP94" s="78"/>
      <c r="BQ94" s="81"/>
      <c r="BR94" s="81"/>
    </row>
    <row r="95" spans="1:70" x14ac:dyDescent="0.25">
      <c r="A95" s="69" t="s">
        <v>20</v>
      </c>
      <c r="B95" s="65"/>
      <c r="C95" s="65"/>
      <c r="D95" s="65"/>
      <c r="E95" s="65"/>
      <c r="F95" s="65"/>
      <c r="G95" s="65"/>
      <c r="H95" s="69" t="s">
        <v>20</v>
      </c>
      <c r="I95" s="65"/>
      <c r="J95" s="65"/>
      <c r="K95" s="65"/>
      <c r="L95" s="65"/>
      <c r="M95" s="65"/>
      <c r="N95" s="65"/>
      <c r="O95" s="69" t="s">
        <v>20</v>
      </c>
      <c r="P95" s="65"/>
      <c r="Q95" s="65"/>
      <c r="R95" s="65"/>
      <c r="S95" s="65"/>
      <c r="T95" s="65"/>
      <c r="U95" s="65"/>
      <c r="V95" s="69" t="s">
        <v>20</v>
      </c>
      <c r="W95" s="65"/>
      <c r="X95" s="65"/>
      <c r="Y95" s="65"/>
      <c r="Z95" s="65"/>
      <c r="AA95" s="65"/>
      <c r="AB95" s="65"/>
      <c r="AC95" s="69" t="s">
        <v>20</v>
      </c>
      <c r="AD95" s="65"/>
      <c r="AE95" s="65"/>
      <c r="AF95" s="65"/>
      <c r="AG95" s="65"/>
      <c r="AH95" s="65"/>
      <c r="AI95" s="65"/>
      <c r="AJ95" s="86" t="s">
        <v>20</v>
      </c>
      <c r="AK95" s="81"/>
      <c r="AL95" s="81"/>
      <c r="AM95" s="81"/>
      <c r="AN95" s="81"/>
      <c r="AO95" s="81"/>
      <c r="AP95" s="81"/>
      <c r="AQ95" s="86" t="s">
        <v>20</v>
      </c>
      <c r="AR95" s="81"/>
      <c r="AS95" s="81"/>
      <c r="AT95" s="81"/>
      <c r="AU95" s="81"/>
      <c r="AV95" s="81"/>
      <c r="AW95" s="81"/>
      <c r="AX95" s="86" t="s">
        <v>20</v>
      </c>
      <c r="AY95" s="81"/>
      <c r="AZ95" s="81"/>
      <c r="BA95" s="81"/>
      <c r="BB95" s="81"/>
      <c r="BC95" s="81"/>
      <c r="BD95" s="81"/>
      <c r="BE95" s="86" t="s">
        <v>20</v>
      </c>
      <c r="BF95" s="81"/>
      <c r="BG95" s="81"/>
      <c r="BH95" s="81"/>
      <c r="BI95" s="81"/>
      <c r="BJ95" s="81"/>
      <c r="BK95" s="81"/>
      <c r="BL95" s="86" t="s">
        <v>20</v>
      </c>
      <c r="BM95" s="81"/>
      <c r="BN95" s="81"/>
      <c r="BO95" s="81"/>
      <c r="BP95" s="81"/>
      <c r="BQ95" s="81"/>
      <c r="BR95" s="81"/>
    </row>
    <row r="96" spans="1:70" x14ac:dyDescent="0.25">
      <c r="A96" s="63" t="str">
        <f>A56</f>
        <v>Neutral 4 Deg</v>
      </c>
      <c r="B96" s="63"/>
      <c r="C96" s="63"/>
      <c r="D96" s="63"/>
      <c r="E96" s="63"/>
      <c r="F96" s="23"/>
      <c r="G96" s="65"/>
      <c r="H96" s="63" t="str">
        <f>H56</f>
        <v>NeutralWS 4 Deg</v>
      </c>
      <c r="I96" s="63"/>
      <c r="J96" s="63"/>
      <c r="K96" s="63"/>
      <c r="L96" s="63"/>
      <c r="M96" s="23"/>
      <c r="N96" s="61"/>
      <c r="O96" s="63" t="str">
        <f>O56</f>
        <v>Slow Change 4 Deg</v>
      </c>
      <c r="P96" s="63"/>
      <c r="Q96" s="63"/>
      <c r="R96" s="63"/>
      <c r="S96" s="63"/>
      <c r="T96" s="23"/>
      <c r="U96" s="65"/>
      <c r="V96" s="63" t="str">
        <f>V56</f>
        <v>Fast Change 4 Deg</v>
      </c>
      <c r="W96" s="63"/>
      <c r="X96" s="63"/>
      <c r="Y96" s="63"/>
      <c r="Z96" s="63"/>
      <c r="AA96" s="23"/>
      <c r="AB96" s="65"/>
      <c r="AC96" s="63" t="str">
        <f>AC56</f>
        <v>NoIC 4 Deg</v>
      </c>
      <c r="AD96" s="63"/>
      <c r="AE96" s="63"/>
      <c r="AF96" s="63"/>
      <c r="AG96" s="63"/>
      <c r="AH96" s="23"/>
      <c r="AI96" s="65"/>
      <c r="AJ96" s="79" t="str">
        <f>AJ56</f>
        <v>Neutral 2 Deg</v>
      </c>
      <c r="AK96" s="79"/>
      <c r="AL96" s="79"/>
      <c r="AM96" s="79"/>
      <c r="AN96" s="79"/>
      <c r="AO96" s="82"/>
      <c r="AP96" s="81"/>
      <c r="AQ96" s="79" t="str">
        <f>AQ56</f>
        <v>NeutralWS 2 Deg</v>
      </c>
      <c r="AR96" s="79"/>
      <c r="AS96" s="79"/>
      <c r="AT96" s="79"/>
      <c r="AU96" s="79"/>
      <c r="AV96" s="82"/>
      <c r="AW96" s="77"/>
      <c r="AX96" s="79" t="str">
        <f>AX56</f>
        <v>Slow Change 2 Deg</v>
      </c>
      <c r="AY96" s="79"/>
      <c r="AZ96" s="79"/>
      <c r="BA96" s="79"/>
      <c r="BB96" s="79"/>
      <c r="BC96" s="82"/>
      <c r="BD96" s="81"/>
      <c r="BE96" s="79" t="str">
        <f>BE56</f>
        <v>Fast Change 2 Deg</v>
      </c>
      <c r="BF96" s="79"/>
      <c r="BG96" s="79"/>
      <c r="BH96" s="79"/>
      <c r="BI96" s="79"/>
      <c r="BJ96" s="82"/>
      <c r="BK96" s="81"/>
      <c r="BL96" s="79" t="str">
        <f>BL56</f>
        <v>NoIC 2 Deg</v>
      </c>
      <c r="BM96" s="79"/>
      <c r="BN96" s="79"/>
      <c r="BO96" s="79"/>
      <c r="BP96" s="79"/>
      <c r="BQ96" s="82"/>
      <c r="BR96" s="77"/>
    </row>
    <row r="97" spans="1:70" x14ac:dyDescent="0.25">
      <c r="A97" s="23" t="s">
        <v>1</v>
      </c>
      <c r="B97" s="63" t="s">
        <v>2</v>
      </c>
      <c r="C97" s="63" t="s">
        <v>17</v>
      </c>
      <c r="D97" s="63" t="s">
        <v>3</v>
      </c>
      <c r="E97" s="63" t="s">
        <v>18</v>
      </c>
      <c r="F97" s="63" t="s">
        <v>19</v>
      </c>
      <c r="G97" s="65"/>
      <c r="H97" s="23" t="s">
        <v>1</v>
      </c>
      <c r="I97" s="63" t="s">
        <v>2</v>
      </c>
      <c r="J97" s="63" t="s">
        <v>17</v>
      </c>
      <c r="K97" s="63" t="s">
        <v>3</v>
      </c>
      <c r="L97" s="63" t="s">
        <v>18</v>
      </c>
      <c r="M97" s="63" t="s">
        <v>19</v>
      </c>
      <c r="N97" s="73"/>
      <c r="O97" s="23" t="s">
        <v>1</v>
      </c>
      <c r="P97" s="63" t="s">
        <v>2</v>
      </c>
      <c r="Q97" s="63" t="s">
        <v>17</v>
      </c>
      <c r="R97" s="63" t="s">
        <v>3</v>
      </c>
      <c r="S97" s="63" t="s">
        <v>18</v>
      </c>
      <c r="T97" s="63" t="s">
        <v>19</v>
      </c>
      <c r="U97" s="65"/>
      <c r="V97" s="23" t="s">
        <v>1</v>
      </c>
      <c r="W97" s="63" t="s">
        <v>2</v>
      </c>
      <c r="X97" s="63" t="s">
        <v>17</v>
      </c>
      <c r="Y97" s="63" t="s">
        <v>3</v>
      </c>
      <c r="Z97" s="63" t="s">
        <v>18</v>
      </c>
      <c r="AA97" s="63" t="s">
        <v>19</v>
      </c>
      <c r="AB97" s="65"/>
      <c r="AC97" s="23" t="s">
        <v>1</v>
      </c>
      <c r="AD97" s="63" t="s">
        <v>2</v>
      </c>
      <c r="AE97" s="63" t="s">
        <v>17</v>
      </c>
      <c r="AF97" s="63" t="s">
        <v>3</v>
      </c>
      <c r="AG97" s="63" t="s">
        <v>18</v>
      </c>
      <c r="AH97" s="63" t="s">
        <v>19</v>
      </c>
      <c r="AI97" s="65"/>
      <c r="AJ97" s="82" t="s">
        <v>1</v>
      </c>
      <c r="AK97" s="79" t="s">
        <v>2</v>
      </c>
      <c r="AL97" s="79" t="s">
        <v>17</v>
      </c>
      <c r="AM97" s="79" t="s">
        <v>3</v>
      </c>
      <c r="AN97" s="79" t="s">
        <v>18</v>
      </c>
      <c r="AO97" s="79" t="s">
        <v>19</v>
      </c>
      <c r="AP97" s="81"/>
      <c r="AQ97" s="82" t="s">
        <v>1</v>
      </c>
      <c r="AR97" s="79" t="s">
        <v>2</v>
      </c>
      <c r="AS97" s="79" t="s">
        <v>17</v>
      </c>
      <c r="AT97" s="79" t="s">
        <v>3</v>
      </c>
      <c r="AU97" s="79" t="s">
        <v>18</v>
      </c>
      <c r="AV97" s="79" t="s">
        <v>19</v>
      </c>
      <c r="AW97" s="90"/>
      <c r="AX97" s="82" t="s">
        <v>1</v>
      </c>
      <c r="AY97" s="79" t="s">
        <v>2</v>
      </c>
      <c r="AZ97" s="79" t="s">
        <v>17</v>
      </c>
      <c r="BA97" s="79" t="s">
        <v>3</v>
      </c>
      <c r="BB97" s="79" t="s">
        <v>18</v>
      </c>
      <c r="BC97" s="79" t="s">
        <v>19</v>
      </c>
      <c r="BD97" s="81"/>
      <c r="BE97" s="82" t="s">
        <v>1</v>
      </c>
      <c r="BF97" s="79" t="s">
        <v>2</v>
      </c>
      <c r="BG97" s="79" t="s">
        <v>17</v>
      </c>
      <c r="BH97" s="79" t="s">
        <v>3</v>
      </c>
      <c r="BI97" s="79" t="s">
        <v>18</v>
      </c>
      <c r="BJ97" s="79" t="s">
        <v>19</v>
      </c>
      <c r="BK97" s="81"/>
      <c r="BL97" s="82" t="s">
        <v>1</v>
      </c>
      <c r="BM97" s="79" t="s">
        <v>2</v>
      </c>
      <c r="BN97" s="79" t="s">
        <v>17</v>
      </c>
      <c r="BO97" s="79" t="s">
        <v>3</v>
      </c>
      <c r="BP97" s="79" t="s">
        <v>18</v>
      </c>
      <c r="BQ97" s="79" t="s">
        <v>19</v>
      </c>
      <c r="BR97" s="90"/>
    </row>
    <row r="98" spans="1:70" x14ac:dyDescent="0.25">
      <c r="A98" s="23">
        <v>2020</v>
      </c>
      <c r="B98" s="63">
        <v>2535.5520111871883</v>
      </c>
      <c r="C98" s="63">
        <v>741.93045237171464</v>
      </c>
      <c r="D98" s="63">
        <v>-239.40012769156601</v>
      </c>
      <c r="E98" s="63">
        <v>-2.4730955857303343</v>
      </c>
      <c r="F98" s="63">
        <v>1689.2430795190739</v>
      </c>
      <c r="G98" s="65"/>
      <c r="H98" s="23">
        <v>2020</v>
      </c>
      <c r="I98" s="63">
        <v>2535.5520111871883</v>
      </c>
      <c r="J98" s="63">
        <v>741.93045237171464</v>
      </c>
      <c r="K98" s="63">
        <v>-239.40012769156601</v>
      </c>
      <c r="L98" s="63">
        <v>-2.4730955857303343</v>
      </c>
      <c r="M98" s="63">
        <v>1689.2430795190739</v>
      </c>
      <c r="N98" s="73"/>
      <c r="O98" s="23">
        <v>2020</v>
      </c>
      <c r="P98" s="63">
        <v>1293.9495338592678</v>
      </c>
      <c r="Q98" s="63">
        <v>360.49092233739793</v>
      </c>
      <c r="R98" s="63">
        <v>-18.39228878391441</v>
      </c>
      <c r="S98" s="63">
        <v>1.8071014310407918E-2</v>
      </c>
      <c r="T98" s="63">
        <v>2139.7347190548899</v>
      </c>
      <c r="U98" s="65"/>
      <c r="V98" s="23">
        <v>2020</v>
      </c>
      <c r="W98" s="63">
        <v>3079.9461319129914</v>
      </c>
      <c r="X98" s="63">
        <v>462.41506812814623</v>
      </c>
      <c r="Y98" s="63">
        <v>98.867420259281062</v>
      </c>
      <c r="Z98" s="63">
        <v>0.4202719277527649</v>
      </c>
      <c r="AA98" s="63">
        <v>1490.1785547487671</v>
      </c>
      <c r="AB98" s="65"/>
      <c r="AC98" s="23">
        <v>2020</v>
      </c>
      <c r="AD98" s="140">
        <v>1168.5287294872105</v>
      </c>
      <c r="AE98" s="140">
        <v>400.37731468607672</v>
      </c>
      <c r="AF98" s="140">
        <v>6396.168995934946</v>
      </c>
      <c r="AG98" s="140">
        <v>37.241211059343186</v>
      </c>
      <c r="AH98" s="140">
        <v>5046.3099476878415</v>
      </c>
      <c r="AI98" s="65"/>
      <c r="AJ98" s="82">
        <v>2020</v>
      </c>
      <c r="AK98" s="91">
        <f t="shared" ref="AK98:AO112" si="9">B98</f>
        <v>2535.5520111871883</v>
      </c>
      <c r="AL98" s="91">
        <f t="shared" si="9"/>
        <v>741.93045237171464</v>
      </c>
      <c r="AM98" s="91">
        <f t="shared" si="9"/>
        <v>-239.40012769156601</v>
      </c>
      <c r="AN98" s="91">
        <f t="shared" si="9"/>
        <v>-2.4730955857303343</v>
      </c>
      <c r="AO98" s="91">
        <f t="shared" si="9"/>
        <v>1689.2430795190739</v>
      </c>
      <c r="AP98" s="81"/>
      <c r="AQ98" s="82">
        <v>2020</v>
      </c>
      <c r="AR98" s="79">
        <f>I98</f>
        <v>2535.5520111871883</v>
      </c>
      <c r="AS98" s="79">
        <f t="shared" ref="AS98:AV112" si="10">J98</f>
        <v>741.93045237171464</v>
      </c>
      <c r="AT98" s="79">
        <f t="shared" si="10"/>
        <v>-239.40012769156601</v>
      </c>
      <c r="AU98" s="79">
        <f t="shared" si="10"/>
        <v>-2.4730955857303343</v>
      </c>
      <c r="AV98" s="79">
        <f t="shared" si="10"/>
        <v>1689.2430795190739</v>
      </c>
      <c r="AW98" s="90"/>
      <c r="AX98" s="82">
        <v>2020</v>
      </c>
      <c r="AY98" s="79">
        <f>P98</f>
        <v>1293.9495338592678</v>
      </c>
      <c r="AZ98" s="79">
        <f t="shared" ref="AZ98:BC112" si="11">Q98</f>
        <v>360.49092233739793</v>
      </c>
      <c r="BA98" s="79">
        <f t="shared" si="11"/>
        <v>-18.39228878391441</v>
      </c>
      <c r="BB98" s="79">
        <f t="shared" si="11"/>
        <v>1.8071014310407918E-2</v>
      </c>
      <c r="BC98" s="79">
        <f t="shared" si="11"/>
        <v>2139.7347190548899</v>
      </c>
      <c r="BD98" s="81"/>
      <c r="BE98" s="82">
        <v>2020</v>
      </c>
      <c r="BF98" s="79">
        <f>W98</f>
        <v>3079.9461319129914</v>
      </c>
      <c r="BG98" s="79">
        <f t="shared" ref="BG98:BJ112" si="12">X98</f>
        <v>462.41506812814623</v>
      </c>
      <c r="BH98" s="79">
        <f t="shared" si="12"/>
        <v>98.867420259281062</v>
      </c>
      <c r="BI98" s="79">
        <f t="shared" si="12"/>
        <v>0.4202719277527649</v>
      </c>
      <c r="BJ98" s="79">
        <f t="shared" si="12"/>
        <v>1490.1785547487671</v>
      </c>
      <c r="BK98" s="81"/>
      <c r="BL98" s="82">
        <v>2020</v>
      </c>
      <c r="BM98" s="101">
        <f>AD98</f>
        <v>1168.5287294872105</v>
      </c>
      <c r="BN98" s="101">
        <f t="shared" ref="BN98:BQ112" si="13">AE98</f>
        <v>400.37731468607672</v>
      </c>
      <c r="BO98" s="101">
        <f t="shared" si="13"/>
        <v>6396.168995934946</v>
      </c>
      <c r="BP98" s="101">
        <f t="shared" si="13"/>
        <v>37.241211059343186</v>
      </c>
      <c r="BQ98" s="101">
        <f t="shared" si="13"/>
        <v>5046.3099476878415</v>
      </c>
      <c r="BR98" s="90"/>
    </row>
    <row r="99" spans="1:70" x14ac:dyDescent="0.25">
      <c r="A99" s="23">
        <v>2021</v>
      </c>
      <c r="B99" s="63">
        <v>1475.1926048211753</v>
      </c>
      <c r="C99" s="63">
        <v>698.34033603756689</v>
      </c>
      <c r="D99" s="63">
        <v>45.419881980866194</v>
      </c>
      <c r="E99" s="63">
        <v>-0.47203978034667671</v>
      </c>
      <c r="F99" s="63">
        <v>1680.5143864727579</v>
      </c>
      <c r="G99" s="65"/>
      <c r="H99" s="23">
        <v>2021</v>
      </c>
      <c r="I99" s="63">
        <v>1475.1926048211753</v>
      </c>
      <c r="J99" s="63">
        <v>698.34033603756689</v>
      </c>
      <c r="K99" s="63">
        <v>45.419881980866194</v>
      </c>
      <c r="L99" s="63">
        <v>-0.47203978034667671</v>
      </c>
      <c r="M99" s="63">
        <v>1680.5143864727579</v>
      </c>
      <c r="N99" s="73"/>
      <c r="O99" s="23">
        <v>2021</v>
      </c>
      <c r="P99" s="63">
        <v>698.60875603649765</v>
      </c>
      <c r="Q99" s="63">
        <v>417.51733202696778</v>
      </c>
      <c r="R99" s="63">
        <v>-8.6284150463179685</v>
      </c>
      <c r="S99" s="63">
        <v>16.163725964550395</v>
      </c>
      <c r="T99" s="63">
        <v>1679.6881123019266</v>
      </c>
      <c r="U99" s="65"/>
      <c r="V99" s="23">
        <v>2021</v>
      </c>
      <c r="W99" s="63">
        <v>2098.1385021258611</v>
      </c>
      <c r="X99" s="63">
        <v>452.64790949784219</v>
      </c>
      <c r="Y99" s="63">
        <v>159.1668663090677</v>
      </c>
      <c r="Z99" s="63">
        <v>-1.2932547621967387</v>
      </c>
      <c r="AA99" s="63">
        <v>1543.2706757293199</v>
      </c>
      <c r="AB99" s="65"/>
      <c r="AC99" s="23">
        <v>2021</v>
      </c>
      <c r="AD99" s="140">
        <v>681.06260437588207</v>
      </c>
      <c r="AE99" s="140">
        <v>914.62400964158587</v>
      </c>
      <c r="AF99" s="140">
        <v>5560.4080807502032</v>
      </c>
      <c r="AG99" s="140">
        <v>20.472161196281377</v>
      </c>
      <c r="AH99" s="140">
        <v>3706.7676508805016</v>
      </c>
      <c r="AI99" s="65"/>
      <c r="AJ99" s="82">
        <v>2021</v>
      </c>
      <c r="AK99" s="91">
        <f t="shared" si="9"/>
        <v>1475.1926048211753</v>
      </c>
      <c r="AL99" s="91">
        <f t="shared" si="9"/>
        <v>698.34033603756689</v>
      </c>
      <c r="AM99" s="91">
        <f t="shared" si="9"/>
        <v>45.419881980866194</v>
      </c>
      <c r="AN99" s="91">
        <f t="shared" si="9"/>
        <v>-0.47203978034667671</v>
      </c>
      <c r="AO99" s="91">
        <f t="shared" si="9"/>
        <v>1680.5143864727579</v>
      </c>
      <c r="AP99" s="81"/>
      <c r="AQ99" s="82">
        <v>2021</v>
      </c>
      <c r="AR99" s="79">
        <f t="shared" ref="AR99:AR112" si="14">I99</f>
        <v>1475.1926048211753</v>
      </c>
      <c r="AS99" s="79">
        <f t="shared" si="10"/>
        <v>698.34033603756689</v>
      </c>
      <c r="AT99" s="79">
        <f t="shared" si="10"/>
        <v>45.419881980866194</v>
      </c>
      <c r="AU99" s="79">
        <f t="shared" si="10"/>
        <v>-0.47203978034667671</v>
      </c>
      <c r="AV99" s="79">
        <f t="shared" si="10"/>
        <v>1680.5143864727579</v>
      </c>
      <c r="AW99" s="90"/>
      <c r="AX99" s="82">
        <v>2021</v>
      </c>
      <c r="AY99" s="79">
        <f t="shared" ref="AY99:AY112" si="15">P99</f>
        <v>698.60875603649765</v>
      </c>
      <c r="AZ99" s="79">
        <f t="shared" si="11"/>
        <v>417.51733202696778</v>
      </c>
      <c r="BA99" s="79">
        <f t="shared" si="11"/>
        <v>-8.6284150463179685</v>
      </c>
      <c r="BB99" s="79">
        <f t="shared" si="11"/>
        <v>16.163725964550395</v>
      </c>
      <c r="BC99" s="79">
        <f t="shared" si="11"/>
        <v>1679.6881123019266</v>
      </c>
      <c r="BD99" s="81"/>
      <c r="BE99" s="82">
        <v>2021</v>
      </c>
      <c r="BF99" s="79">
        <f t="shared" ref="BF99:BF112" si="16">W99</f>
        <v>2098.1385021258611</v>
      </c>
      <c r="BG99" s="79">
        <f t="shared" si="12"/>
        <v>452.64790949784219</v>
      </c>
      <c r="BH99" s="79">
        <f t="shared" si="12"/>
        <v>159.1668663090677</v>
      </c>
      <c r="BI99" s="79">
        <f t="shared" si="12"/>
        <v>-1.2932547621967387</v>
      </c>
      <c r="BJ99" s="79">
        <f t="shared" si="12"/>
        <v>1543.2706757293199</v>
      </c>
      <c r="BK99" s="81"/>
      <c r="BL99" s="82">
        <v>2021</v>
      </c>
      <c r="BM99" s="101">
        <f t="shared" ref="BM99:BM112" si="17">AD99</f>
        <v>681.06260437588207</v>
      </c>
      <c r="BN99" s="101">
        <f t="shared" si="13"/>
        <v>914.62400964158587</v>
      </c>
      <c r="BO99" s="101">
        <f t="shared" si="13"/>
        <v>5560.4080807502032</v>
      </c>
      <c r="BP99" s="101">
        <f t="shared" si="13"/>
        <v>20.472161196281377</v>
      </c>
      <c r="BQ99" s="101">
        <f t="shared" si="13"/>
        <v>3706.7676508805016</v>
      </c>
      <c r="BR99" s="90"/>
    </row>
    <row r="100" spans="1:70" x14ac:dyDescent="0.25">
      <c r="A100" s="23">
        <v>2022</v>
      </c>
      <c r="B100" s="74">
        <v>3059.9667111162562</v>
      </c>
      <c r="C100" s="74">
        <v>1171.4780629281886</v>
      </c>
      <c r="D100" s="74">
        <v>-175.14250686788</v>
      </c>
      <c r="E100" s="74">
        <v>19.340188985675923</v>
      </c>
      <c r="F100" s="74">
        <v>4164.8070362769067</v>
      </c>
      <c r="G100" s="65"/>
      <c r="H100" s="23">
        <v>2022</v>
      </c>
      <c r="I100" s="63">
        <v>3059.9667111162562</v>
      </c>
      <c r="J100" s="63">
        <v>1171.4780629281886</v>
      </c>
      <c r="K100" s="63">
        <v>-175.14250686788</v>
      </c>
      <c r="L100" s="63">
        <v>19.340188985675923</v>
      </c>
      <c r="M100" s="63">
        <v>4164.8070362769067</v>
      </c>
      <c r="N100" s="73"/>
      <c r="O100" s="23">
        <v>2022</v>
      </c>
      <c r="P100" s="63">
        <v>393.01155944576021</v>
      </c>
      <c r="Q100" s="63">
        <v>508.48087040300015</v>
      </c>
      <c r="R100" s="63">
        <v>93.891136111516971</v>
      </c>
      <c r="S100" s="63">
        <v>56.825463083674549</v>
      </c>
      <c r="T100" s="63">
        <v>4041.3835348580615</v>
      </c>
      <c r="U100" s="65"/>
      <c r="V100" s="23">
        <v>2022</v>
      </c>
      <c r="W100" s="63">
        <v>3751.4326356383972</v>
      </c>
      <c r="X100" s="63">
        <v>2058.0044182888232</v>
      </c>
      <c r="Y100" s="63">
        <v>494.12097051530145</v>
      </c>
      <c r="Z100" s="63">
        <v>4.1414322661803453</v>
      </c>
      <c r="AA100" s="63">
        <v>3899.3884918924305</v>
      </c>
      <c r="AB100" s="65"/>
      <c r="AC100" s="23">
        <v>2022</v>
      </c>
      <c r="AD100" s="140">
        <v>3132.2891748060938</v>
      </c>
      <c r="AE100" s="140">
        <v>-298.7066257817205</v>
      </c>
      <c r="AF100" s="140">
        <v>6070.1880854871124</v>
      </c>
      <c r="AG100" s="140">
        <v>-25.810581968449696</v>
      </c>
      <c r="AH100" s="140">
        <v>8621.4252736080671</v>
      </c>
      <c r="AI100" s="65"/>
      <c r="AJ100" s="82">
        <v>2022</v>
      </c>
      <c r="AK100" s="91">
        <f t="shared" si="9"/>
        <v>3059.9667111162562</v>
      </c>
      <c r="AL100" s="91">
        <f t="shared" si="9"/>
        <v>1171.4780629281886</v>
      </c>
      <c r="AM100" s="91">
        <f t="shared" si="9"/>
        <v>-175.14250686788</v>
      </c>
      <c r="AN100" s="91">
        <f t="shared" si="9"/>
        <v>19.340188985675923</v>
      </c>
      <c r="AO100" s="91">
        <f t="shared" si="9"/>
        <v>4164.8070362769067</v>
      </c>
      <c r="AP100" s="81"/>
      <c r="AQ100" s="82">
        <v>2022</v>
      </c>
      <c r="AR100" s="79">
        <f t="shared" si="14"/>
        <v>3059.9667111162562</v>
      </c>
      <c r="AS100" s="79">
        <f t="shared" si="10"/>
        <v>1171.4780629281886</v>
      </c>
      <c r="AT100" s="79">
        <f t="shared" si="10"/>
        <v>-175.14250686788</v>
      </c>
      <c r="AU100" s="79">
        <f t="shared" si="10"/>
        <v>19.340188985675923</v>
      </c>
      <c r="AV100" s="79">
        <f t="shared" si="10"/>
        <v>4164.8070362769067</v>
      </c>
      <c r="AW100" s="90"/>
      <c r="AX100" s="82">
        <v>2022</v>
      </c>
      <c r="AY100" s="79">
        <f t="shared" si="15"/>
        <v>393.01155944576021</v>
      </c>
      <c r="AZ100" s="79">
        <f t="shared" si="11"/>
        <v>508.48087040300015</v>
      </c>
      <c r="BA100" s="79">
        <f t="shared" si="11"/>
        <v>93.891136111516971</v>
      </c>
      <c r="BB100" s="79">
        <f t="shared" si="11"/>
        <v>56.825463083674549</v>
      </c>
      <c r="BC100" s="79">
        <f t="shared" si="11"/>
        <v>4041.3835348580615</v>
      </c>
      <c r="BD100" s="81"/>
      <c r="BE100" s="82">
        <v>2022</v>
      </c>
      <c r="BF100" s="79">
        <f t="shared" si="16"/>
        <v>3751.4326356383972</v>
      </c>
      <c r="BG100" s="79">
        <f t="shared" si="12"/>
        <v>2058.0044182888232</v>
      </c>
      <c r="BH100" s="79">
        <f t="shared" si="12"/>
        <v>494.12097051530145</v>
      </c>
      <c r="BI100" s="79">
        <f t="shared" si="12"/>
        <v>4.1414322661803453</v>
      </c>
      <c r="BJ100" s="79">
        <f t="shared" si="12"/>
        <v>3899.3884918924305</v>
      </c>
      <c r="BK100" s="81"/>
      <c r="BL100" s="82">
        <v>2022</v>
      </c>
      <c r="BM100" s="101">
        <f t="shared" si="17"/>
        <v>3132.2891748060938</v>
      </c>
      <c r="BN100" s="101">
        <f t="shared" si="13"/>
        <v>-298.7066257817205</v>
      </c>
      <c r="BO100" s="101">
        <f t="shared" si="13"/>
        <v>6070.1880854871124</v>
      </c>
      <c r="BP100" s="101">
        <f t="shared" si="13"/>
        <v>-25.810581968449696</v>
      </c>
      <c r="BQ100" s="101">
        <f t="shared" si="13"/>
        <v>8621.4252736080671</v>
      </c>
      <c r="BR100" s="90"/>
    </row>
    <row r="101" spans="1:70" x14ac:dyDescent="0.25">
      <c r="A101" s="23">
        <v>2023</v>
      </c>
      <c r="B101" s="74">
        <v>-6270.0406889482401</v>
      </c>
      <c r="C101" s="74">
        <v>-4717.2297872179188</v>
      </c>
      <c r="D101" s="74">
        <v>-1742.1656526007573</v>
      </c>
      <c r="E101" s="74">
        <v>26.549306379383779</v>
      </c>
      <c r="F101" s="74">
        <v>-4540.1911992249079</v>
      </c>
      <c r="G101" s="65"/>
      <c r="H101" s="23">
        <v>2023</v>
      </c>
      <c r="I101" s="23">
        <v>-6270.0406889482401</v>
      </c>
      <c r="J101" s="23">
        <v>-4717.2297872179188</v>
      </c>
      <c r="K101" s="23">
        <v>-1742.1656526007573</v>
      </c>
      <c r="L101" s="23">
        <v>26.549306379383779</v>
      </c>
      <c r="M101" s="23">
        <v>-4540.1911992249079</v>
      </c>
      <c r="N101" s="61"/>
      <c r="O101" s="23">
        <v>2023</v>
      </c>
      <c r="P101" s="23">
        <v>-1622.5692223358201</v>
      </c>
      <c r="Q101" s="23">
        <v>-175.1357375474181</v>
      </c>
      <c r="R101" s="23">
        <v>-564.96923234156566</v>
      </c>
      <c r="S101" s="23">
        <v>-137.93979511332145</v>
      </c>
      <c r="T101" s="23">
        <v>-4889.8526598548051</v>
      </c>
      <c r="U101" s="65"/>
      <c r="V101" s="23">
        <v>2023</v>
      </c>
      <c r="W101" s="23">
        <v>-13411.936207644176</v>
      </c>
      <c r="X101" s="23">
        <v>-9221.2626923194621</v>
      </c>
      <c r="Y101" s="23">
        <v>-9469.0201807841659</v>
      </c>
      <c r="Z101" s="23">
        <v>-165.62740233198565</v>
      </c>
      <c r="AA101" s="23">
        <v>-5965.3563322026166</v>
      </c>
      <c r="AB101" s="65"/>
      <c r="AC101" s="23">
        <v>2023</v>
      </c>
      <c r="AD101" s="140">
        <v>-7076.1305962845217</v>
      </c>
      <c r="AE101" s="140">
        <v>-5688.7952726345975</v>
      </c>
      <c r="AF101" s="140">
        <v>3023.8011327792192</v>
      </c>
      <c r="AG101" s="140">
        <v>27.633658161845233</v>
      </c>
      <c r="AH101" s="140">
        <v>1096.5209079188644</v>
      </c>
      <c r="AI101" s="65"/>
      <c r="AJ101" s="82">
        <v>2023</v>
      </c>
      <c r="AK101" s="91">
        <f t="shared" si="9"/>
        <v>-6270.0406889482401</v>
      </c>
      <c r="AL101" s="91">
        <f t="shared" si="9"/>
        <v>-4717.2297872179188</v>
      </c>
      <c r="AM101" s="91">
        <f t="shared" si="9"/>
        <v>-1742.1656526007573</v>
      </c>
      <c r="AN101" s="91">
        <f t="shared" si="9"/>
        <v>26.549306379383779</v>
      </c>
      <c r="AO101" s="91">
        <f t="shared" si="9"/>
        <v>-4540.1911992249079</v>
      </c>
      <c r="AP101" s="81"/>
      <c r="AQ101" s="82">
        <v>2023</v>
      </c>
      <c r="AR101" s="79">
        <f t="shared" si="14"/>
        <v>-6270.0406889482401</v>
      </c>
      <c r="AS101" s="79">
        <f t="shared" si="10"/>
        <v>-4717.2297872179188</v>
      </c>
      <c r="AT101" s="79">
        <f t="shared" si="10"/>
        <v>-1742.1656526007573</v>
      </c>
      <c r="AU101" s="79">
        <f t="shared" si="10"/>
        <v>26.549306379383779</v>
      </c>
      <c r="AV101" s="79">
        <f t="shared" si="10"/>
        <v>-4540.1911992249079</v>
      </c>
      <c r="AW101" s="77"/>
      <c r="AX101" s="82">
        <v>2023</v>
      </c>
      <c r="AY101" s="79">
        <f t="shared" si="15"/>
        <v>-1622.5692223358201</v>
      </c>
      <c r="AZ101" s="79">
        <f t="shared" si="11"/>
        <v>-175.1357375474181</v>
      </c>
      <c r="BA101" s="79">
        <f t="shared" si="11"/>
        <v>-564.96923234156566</v>
      </c>
      <c r="BB101" s="79">
        <f t="shared" si="11"/>
        <v>-137.93979511332145</v>
      </c>
      <c r="BC101" s="79">
        <f t="shared" si="11"/>
        <v>-4889.8526598548051</v>
      </c>
      <c r="BD101" s="81"/>
      <c r="BE101" s="82">
        <v>2023</v>
      </c>
      <c r="BF101" s="79">
        <f t="shared" si="16"/>
        <v>-13411.936207644176</v>
      </c>
      <c r="BG101" s="79">
        <f t="shared" si="12"/>
        <v>-9221.2626923194621</v>
      </c>
      <c r="BH101" s="79">
        <f t="shared" si="12"/>
        <v>-9469.0201807841659</v>
      </c>
      <c r="BI101" s="79">
        <f t="shared" si="12"/>
        <v>-165.62740233198565</v>
      </c>
      <c r="BJ101" s="79">
        <f t="shared" si="12"/>
        <v>-5965.3563322026166</v>
      </c>
      <c r="BK101" s="81"/>
      <c r="BL101" s="82">
        <v>2023</v>
      </c>
      <c r="BM101" s="101">
        <f t="shared" si="17"/>
        <v>-7076.1305962845217</v>
      </c>
      <c r="BN101" s="101">
        <f t="shared" si="13"/>
        <v>-5688.7952726345975</v>
      </c>
      <c r="BO101" s="101">
        <f t="shared" si="13"/>
        <v>3023.8011327792192</v>
      </c>
      <c r="BP101" s="101">
        <f t="shared" si="13"/>
        <v>27.633658161845233</v>
      </c>
      <c r="BQ101" s="101">
        <f t="shared" si="13"/>
        <v>1096.5209079188644</v>
      </c>
      <c r="BR101" s="77"/>
    </row>
    <row r="102" spans="1:70" x14ac:dyDescent="0.25">
      <c r="A102" s="23">
        <v>2024</v>
      </c>
      <c r="B102" s="75">
        <v>-3451.3786576890852</v>
      </c>
      <c r="C102" s="75">
        <v>-2840.200935580302</v>
      </c>
      <c r="D102" s="75">
        <v>-1051.2517308907481</v>
      </c>
      <c r="E102" s="75">
        <v>-13.207241023723327</v>
      </c>
      <c r="F102" s="75">
        <v>-9426.0812901152531</v>
      </c>
      <c r="G102" s="65"/>
      <c r="H102" s="23">
        <v>2024</v>
      </c>
      <c r="I102" s="23">
        <v>-6986.1291400936898</v>
      </c>
      <c r="J102" s="23">
        <v>-4832.7861274743918</v>
      </c>
      <c r="K102" s="23">
        <v>-1754.5794944704285</v>
      </c>
      <c r="L102" s="23">
        <v>-11.969520006416133</v>
      </c>
      <c r="M102" s="23">
        <v>-9955.6095397329773</v>
      </c>
      <c r="N102" s="73"/>
      <c r="O102" s="23">
        <v>2024</v>
      </c>
      <c r="P102" s="23">
        <v>9284.1449197065085</v>
      </c>
      <c r="Q102" s="23">
        <v>2948.1206170434598</v>
      </c>
      <c r="R102" s="23">
        <v>-274.83697035208934</v>
      </c>
      <c r="S102" s="23">
        <v>-49.746489186029066</v>
      </c>
      <c r="T102" s="23">
        <v>-12648.354508444434</v>
      </c>
      <c r="U102" s="65"/>
      <c r="V102" s="23">
        <v>2024</v>
      </c>
      <c r="W102" s="23">
        <v>-18423.666971923085</v>
      </c>
      <c r="X102" s="23">
        <v>-14013.512034096988</v>
      </c>
      <c r="Y102" s="23">
        <v>-5406.6996546976297</v>
      </c>
      <c r="Z102" s="23">
        <v>-195.33814527450886</v>
      </c>
      <c r="AA102" s="23">
        <v>-12133.872113438498</v>
      </c>
      <c r="AB102" s="65"/>
      <c r="AC102" s="23">
        <v>2024</v>
      </c>
      <c r="AD102" s="141">
        <v>194.347576639615</v>
      </c>
      <c r="AE102" s="141">
        <v>-3726.6707786058541</v>
      </c>
      <c r="AF102" s="141">
        <v>3376.7981841458823</v>
      </c>
      <c r="AG102" s="141">
        <v>-2.746770401368849</v>
      </c>
      <c r="AH102" s="141">
        <v>96.533290231134742</v>
      </c>
      <c r="AI102" s="65"/>
      <c r="AJ102" s="82">
        <v>2024</v>
      </c>
      <c r="AK102" s="91">
        <f t="shared" si="9"/>
        <v>-3451.3786576890852</v>
      </c>
      <c r="AL102" s="91">
        <f t="shared" si="9"/>
        <v>-2840.200935580302</v>
      </c>
      <c r="AM102" s="91">
        <f t="shared" si="9"/>
        <v>-1051.2517308907481</v>
      </c>
      <c r="AN102" s="91">
        <f t="shared" si="9"/>
        <v>-13.207241023723327</v>
      </c>
      <c r="AO102" s="91">
        <f t="shared" si="9"/>
        <v>-9426.0812901152531</v>
      </c>
      <c r="AP102" s="81"/>
      <c r="AQ102" s="82">
        <v>2024</v>
      </c>
      <c r="AR102" s="79">
        <f t="shared" si="14"/>
        <v>-6986.1291400936898</v>
      </c>
      <c r="AS102" s="79">
        <f t="shared" si="10"/>
        <v>-4832.7861274743918</v>
      </c>
      <c r="AT102" s="79">
        <f t="shared" si="10"/>
        <v>-1754.5794944704285</v>
      </c>
      <c r="AU102" s="79">
        <f t="shared" si="10"/>
        <v>-11.969520006416133</v>
      </c>
      <c r="AV102" s="79">
        <f t="shared" si="10"/>
        <v>-9955.6095397329773</v>
      </c>
      <c r="AW102" s="90"/>
      <c r="AX102" s="82">
        <v>2024</v>
      </c>
      <c r="AY102" s="79">
        <f t="shared" si="15"/>
        <v>9284.1449197065085</v>
      </c>
      <c r="AZ102" s="79">
        <f t="shared" si="11"/>
        <v>2948.1206170434598</v>
      </c>
      <c r="BA102" s="79">
        <f t="shared" si="11"/>
        <v>-274.83697035208934</v>
      </c>
      <c r="BB102" s="79">
        <f t="shared" si="11"/>
        <v>-49.746489186029066</v>
      </c>
      <c r="BC102" s="79">
        <f t="shared" si="11"/>
        <v>-12648.354508444434</v>
      </c>
      <c r="BD102" s="81"/>
      <c r="BE102" s="82">
        <v>2024</v>
      </c>
      <c r="BF102" s="79">
        <f t="shared" si="16"/>
        <v>-18423.666971923085</v>
      </c>
      <c r="BG102" s="79">
        <f t="shared" si="12"/>
        <v>-14013.512034096988</v>
      </c>
      <c r="BH102" s="79">
        <f t="shared" si="12"/>
        <v>-5406.6996546976297</v>
      </c>
      <c r="BI102" s="79">
        <f t="shared" si="12"/>
        <v>-195.33814527450886</v>
      </c>
      <c r="BJ102" s="79">
        <f t="shared" si="12"/>
        <v>-12133.872113438498</v>
      </c>
      <c r="BK102" s="81"/>
      <c r="BL102" s="82">
        <v>2024</v>
      </c>
      <c r="BM102" s="101">
        <f t="shared" si="17"/>
        <v>194.347576639615</v>
      </c>
      <c r="BN102" s="101">
        <f t="shared" si="13"/>
        <v>-3726.6707786058541</v>
      </c>
      <c r="BO102" s="101">
        <f t="shared" si="13"/>
        <v>3376.7981841458823</v>
      </c>
      <c r="BP102" s="101">
        <f t="shared" si="13"/>
        <v>-2.746770401368849</v>
      </c>
      <c r="BQ102" s="101">
        <f t="shared" si="13"/>
        <v>96.533290231134742</v>
      </c>
      <c r="BR102" s="90"/>
    </row>
    <row r="103" spans="1:70" x14ac:dyDescent="0.25">
      <c r="A103" s="23">
        <v>2025</v>
      </c>
      <c r="B103" s="74">
        <v>135.7112278083805</v>
      </c>
      <c r="C103" s="74">
        <v>-1679.1118380734697</v>
      </c>
      <c r="D103" s="74">
        <v>-1103.3163843565853</v>
      </c>
      <c r="E103" s="74">
        <v>1.8513997910340549</v>
      </c>
      <c r="F103" s="74">
        <v>-3814.2898617379833</v>
      </c>
      <c r="G103" s="65"/>
      <c r="H103" s="23">
        <v>2025</v>
      </c>
      <c r="I103" s="23">
        <v>3451.7727495520376</v>
      </c>
      <c r="J103" s="23">
        <v>1044.6516897799447</v>
      </c>
      <c r="K103" s="23">
        <v>-554.21785786299733</v>
      </c>
      <c r="L103" s="23">
        <v>7.2470058010148932</v>
      </c>
      <c r="M103" s="23">
        <v>-4039.1826464959304</v>
      </c>
      <c r="N103" s="73"/>
      <c r="O103" s="23">
        <v>2025</v>
      </c>
      <c r="P103" s="23">
        <v>11172.749007305014</v>
      </c>
      <c r="Q103" s="23">
        <v>5064.4914178414037</v>
      </c>
      <c r="R103" s="23">
        <v>162.08172916151671</v>
      </c>
      <c r="S103" s="23">
        <v>0.36929423107358161</v>
      </c>
      <c r="T103" s="23">
        <v>-7183.3205614708713</v>
      </c>
      <c r="U103" s="65"/>
      <c r="V103" s="23">
        <v>2025</v>
      </c>
      <c r="W103" s="23">
        <v>-7022.7617622448597</v>
      </c>
      <c r="X103" s="23">
        <v>-180.3544538167771</v>
      </c>
      <c r="Y103" s="23">
        <v>-4186.1667634724436</v>
      </c>
      <c r="Z103" s="23">
        <v>-230.22250783811614</v>
      </c>
      <c r="AA103" s="23">
        <v>-6651.1282268869109</v>
      </c>
      <c r="AB103" s="65"/>
      <c r="AC103" s="23">
        <v>2025</v>
      </c>
      <c r="AD103" s="140">
        <v>7210.8543278817087</v>
      </c>
      <c r="AE103" s="140">
        <v>337.43349198042415</v>
      </c>
      <c r="AF103" s="140">
        <v>2030.8943100580072</v>
      </c>
      <c r="AG103" s="140">
        <v>-63.995297483452305</v>
      </c>
      <c r="AH103" s="140">
        <v>2996.8910890589468</v>
      </c>
      <c r="AI103" s="65"/>
      <c r="AJ103" s="82">
        <v>2025</v>
      </c>
      <c r="AK103" s="91">
        <f t="shared" si="9"/>
        <v>135.7112278083805</v>
      </c>
      <c r="AL103" s="91">
        <f t="shared" si="9"/>
        <v>-1679.1118380734697</v>
      </c>
      <c r="AM103" s="91">
        <f t="shared" si="9"/>
        <v>-1103.3163843565853</v>
      </c>
      <c r="AN103" s="91">
        <f t="shared" si="9"/>
        <v>1.8513997910340549</v>
      </c>
      <c r="AO103" s="91">
        <f t="shared" si="9"/>
        <v>-3814.2898617379833</v>
      </c>
      <c r="AP103" s="81"/>
      <c r="AQ103" s="82">
        <v>2025</v>
      </c>
      <c r="AR103" s="79">
        <f t="shared" si="14"/>
        <v>3451.7727495520376</v>
      </c>
      <c r="AS103" s="79">
        <f t="shared" si="10"/>
        <v>1044.6516897799447</v>
      </c>
      <c r="AT103" s="79">
        <f t="shared" si="10"/>
        <v>-554.21785786299733</v>
      </c>
      <c r="AU103" s="79">
        <f t="shared" si="10"/>
        <v>7.2470058010148932</v>
      </c>
      <c r="AV103" s="79">
        <f t="shared" si="10"/>
        <v>-4039.1826464959304</v>
      </c>
      <c r="AW103" s="90"/>
      <c r="AX103" s="82">
        <v>2025</v>
      </c>
      <c r="AY103" s="79">
        <f t="shared" si="15"/>
        <v>11172.749007305014</v>
      </c>
      <c r="AZ103" s="79">
        <f t="shared" si="11"/>
        <v>5064.4914178414037</v>
      </c>
      <c r="BA103" s="79">
        <f t="shared" si="11"/>
        <v>162.08172916151671</v>
      </c>
      <c r="BB103" s="79">
        <f t="shared" si="11"/>
        <v>0.36929423107358161</v>
      </c>
      <c r="BC103" s="79">
        <f t="shared" si="11"/>
        <v>-7183.3205614708713</v>
      </c>
      <c r="BD103" s="81"/>
      <c r="BE103" s="82">
        <v>2025</v>
      </c>
      <c r="BF103" s="79">
        <f t="shared" si="16"/>
        <v>-7022.7617622448597</v>
      </c>
      <c r="BG103" s="79">
        <f t="shared" si="12"/>
        <v>-180.3544538167771</v>
      </c>
      <c r="BH103" s="79">
        <f t="shared" si="12"/>
        <v>-4186.1667634724436</v>
      </c>
      <c r="BI103" s="79">
        <f t="shared" si="12"/>
        <v>-230.22250783811614</v>
      </c>
      <c r="BJ103" s="79">
        <f t="shared" si="12"/>
        <v>-6651.1282268869109</v>
      </c>
      <c r="BK103" s="81"/>
      <c r="BL103" s="82">
        <v>2025</v>
      </c>
      <c r="BM103" s="101">
        <f t="shared" si="17"/>
        <v>7210.8543278817087</v>
      </c>
      <c r="BN103" s="101">
        <f t="shared" si="13"/>
        <v>337.43349198042415</v>
      </c>
      <c r="BO103" s="101">
        <f t="shared" si="13"/>
        <v>2030.8943100580072</v>
      </c>
      <c r="BP103" s="101">
        <f t="shared" si="13"/>
        <v>-63.995297483452305</v>
      </c>
      <c r="BQ103" s="101">
        <f t="shared" si="13"/>
        <v>2996.8910890589468</v>
      </c>
      <c r="BR103" s="90"/>
    </row>
    <row r="104" spans="1:70" x14ac:dyDescent="0.25">
      <c r="A104" s="23">
        <v>2026</v>
      </c>
      <c r="B104" s="75">
        <v>-563.34631168143824</v>
      </c>
      <c r="C104" s="75">
        <v>-457.40003002481535</v>
      </c>
      <c r="D104" s="75">
        <v>-1550.4185216989135</v>
      </c>
      <c r="E104" s="75">
        <v>13.292486975427892</v>
      </c>
      <c r="F104" s="75">
        <v>-2507.0042705688393</v>
      </c>
      <c r="G104" s="65"/>
      <c r="H104" s="23">
        <v>2026</v>
      </c>
      <c r="I104" s="23">
        <v>-370.12749383226037</v>
      </c>
      <c r="J104" s="23">
        <v>-768.16067144530825</v>
      </c>
      <c r="K104" s="23">
        <v>-1571.4393078654466</v>
      </c>
      <c r="L104" s="23">
        <v>-2.29494895474636</v>
      </c>
      <c r="M104" s="23">
        <v>-2982.1620080695138</v>
      </c>
      <c r="N104" s="73"/>
      <c r="O104" s="23">
        <v>2026</v>
      </c>
      <c r="P104" s="23">
        <v>10099.985958295176</v>
      </c>
      <c r="Q104" s="23">
        <v>2792.2393022442702</v>
      </c>
      <c r="R104" s="23">
        <v>-79.730311098679522</v>
      </c>
      <c r="S104" s="23">
        <v>19.341428972744325</v>
      </c>
      <c r="T104" s="23">
        <v>-5641.2448066517827</v>
      </c>
      <c r="U104" s="65"/>
      <c r="V104" s="23">
        <v>2026</v>
      </c>
      <c r="W104" s="23">
        <v>-2214.4076497135684</v>
      </c>
      <c r="X104" s="23">
        <v>-876.17399463639595</v>
      </c>
      <c r="Y104" s="23">
        <v>-10252.799027223169</v>
      </c>
      <c r="Z104" s="23">
        <v>-7132.6416239815298</v>
      </c>
      <c r="AA104" s="23">
        <v>-2277.9131671995856</v>
      </c>
      <c r="AB104" s="65"/>
      <c r="AC104" s="23">
        <v>2026</v>
      </c>
      <c r="AD104" s="141">
        <v>4215.4528269418515</v>
      </c>
      <c r="AE104" s="141">
        <v>1660.6455301472452</v>
      </c>
      <c r="AF104" s="141">
        <v>8083.3757564413536</v>
      </c>
      <c r="AG104" s="141">
        <v>-33.934492725522432</v>
      </c>
      <c r="AH104" s="141">
        <v>6460.0491647967719</v>
      </c>
      <c r="AI104" s="65"/>
      <c r="AJ104" s="82">
        <v>2026</v>
      </c>
      <c r="AK104" s="91">
        <f t="shared" si="9"/>
        <v>-563.34631168143824</v>
      </c>
      <c r="AL104" s="91">
        <f t="shared" si="9"/>
        <v>-457.40003002481535</v>
      </c>
      <c r="AM104" s="91">
        <f t="shared" si="9"/>
        <v>-1550.4185216989135</v>
      </c>
      <c r="AN104" s="91">
        <f t="shared" si="9"/>
        <v>13.292486975427892</v>
      </c>
      <c r="AO104" s="91">
        <f t="shared" si="9"/>
        <v>-2507.0042705688393</v>
      </c>
      <c r="AP104" s="81"/>
      <c r="AQ104" s="82">
        <v>2026</v>
      </c>
      <c r="AR104" s="79">
        <f t="shared" si="14"/>
        <v>-370.12749383226037</v>
      </c>
      <c r="AS104" s="79">
        <f t="shared" si="10"/>
        <v>-768.16067144530825</v>
      </c>
      <c r="AT104" s="79">
        <f t="shared" si="10"/>
        <v>-1571.4393078654466</v>
      </c>
      <c r="AU104" s="79">
        <f t="shared" si="10"/>
        <v>-2.29494895474636</v>
      </c>
      <c r="AV104" s="79">
        <f t="shared" si="10"/>
        <v>-2982.1620080695138</v>
      </c>
      <c r="AW104" s="90"/>
      <c r="AX104" s="82">
        <v>2026</v>
      </c>
      <c r="AY104" s="79">
        <f t="shared" si="15"/>
        <v>10099.985958295176</v>
      </c>
      <c r="AZ104" s="79">
        <f t="shared" si="11"/>
        <v>2792.2393022442702</v>
      </c>
      <c r="BA104" s="79">
        <f t="shared" si="11"/>
        <v>-79.730311098679522</v>
      </c>
      <c r="BB104" s="79">
        <f t="shared" si="11"/>
        <v>19.341428972744325</v>
      </c>
      <c r="BC104" s="79">
        <f t="shared" si="11"/>
        <v>-5641.2448066517827</v>
      </c>
      <c r="BD104" s="81"/>
      <c r="BE104" s="82">
        <v>2026</v>
      </c>
      <c r="BF104" s="79">
        <f t="shared" si="16"/>
        <v>-2214.4076497135684</v>
      </c>
      <c r="BG104" s="79">
        <f t="shared" si="12"/>
        <v>-876.17399463639595</v>
      </c>
      <c r="BH104" s="79">
        <f t="shared" si="12"/>
        <v>-10252.799027223169</v>
      </c>
      <c r="BI104" s="79">
        <f t="shared" si="12"/>
        <v>-7132.6416239815298</v>
      </c>
      <c r="BJ104" s="79">
        <f t="shared" si="12"/>
        <v>-2277.9131671995856</v>
      </c>
      <c r="BK104" s="81"/>
      <c r="BL104" s="82">
        <v>2026</v>
      </c>
      <c r="BM104" s="101">
        <f t="shared" si="17"/>
        <v>4215.4528269418515</v>
      </c>
      <c r="BN104" s="101">
        <f t="shared" si="13"/>
        <v>1660.6455301472452</v>
      </c>
      <c r="BO104" s="101">
        <f t="shared" si="13"/>
        <v>8083.3757564413536</v>
      </c>
      <c r="BP104" s="101">
        <f t="shared" si="13"/>
        <v>-33.934492725522432</v>
      </c>
      <c r="BQ104" s="101">
        <f t="shared" si="13"/>
        <v>6460.0491647967719</v>
      </c>
      <c r="BR104" s="90"/>
    </row>
    <row r="105" spans="1:70" x14ac:dyDescent="0.25">
      <c r="A105" s="23">
        <v>2027</v>
      </c>
      <c r="B105" s="74">
        <v>848.67387209506705</v>
      </c>
      <c r="C105" s="74">
        <v>1084.6371277151629</v>
      </c>
      <c r="D105" s="74">
        <v>-169.52130292993388</v>
      </c>
      <c r="E105" s="74">
        <v>-0.44844767838367261</v>
      </c>
      <c r="F105" s="74">
        <v>-3603.761577436293</v>
      </c>
      <c r="G105" s="65"/>
      <c r="H105" s="23">
        <v>2027</v>
      </c>
      <c r="I105" s="23">
        <v>3983.1664773735683</v>
      </c>
      <c r="J105" s="23">
        <v>1945.355303082848</v>
      </c>
      <c r="K105" s="23">
        <v>-153.85221236679718</v>
      </c>
      <c r="L105" s="23">
        <v>3.9738648587663192</v>
      </c>
      <c r="M105" s="23">
        <v>-3873.6128295526723</v>
      </c>
      <c r="N105" s="73"/>
      <c r="O105" s="23">
        <v>2027</v>
      </c>
      <c r="P105" s="23">
        <v>11717.992004613276</v>
      </c>
      <c r="Q105" s="23">
        <v>4060.5857589176157</v>
      </c>
      <c r="R105" s="23">
        <v>107.89255956604575</v>
      </c>
      <c r="S105" s="23">
        <v>53.66861026618426</v>
      </c>
      <c r="T105" s="23">
        <v>-6833.6806956161745</v>
      </c>
      <c r="U105" s="65"/>
      <c r="V105" s="23">
        <v>2027</v>
      </c>
      <c r="W105" s="23">
        <v>-665.81909073609859</v>
      </c>
      <c r="X105" s="23">
        <v>-4829.594497675309</v>
      </c>
      <c r="Y105" s="23">
        <v>-6307.845934042256</v>
      </c>
      <c r="Z105" s="23">
        <v>-3.4408427297530579</v>
      </c>
      <c r="AA105" s="23">
        <v>-5223.0159467847552</v>
      </c>
      <c r="AB105" s="65"/>
      <c r="AC105" s="23">
        <v>2027</v>
      </c>
      <c r="AD105" s="140">
        <v>5411.1400409480557</v>
      </c>
      <c r="AE105" s="140">
        <v>2830.5580571428873</v>
      </c>
      <c r="AF105" s="140">
        <v>5277.9439956106653</v>
      </c>
      <c r="AG105" s="140">
        <v>-24.613839775665838</v>
      </c>
      <c r="AH105" s="140">
        <v>3406.2259241613792</v>
      </c>
      <c r="AI105" s="65"/>
      <c r="AJ105" s="82">
        <v>2027</v>
      </c>
      <c r="AK105" s="91">
        <f t="shared" si="9"/>
        <v>848.67387209506705</v>
      </c>
      <c r="AL105" s="91">
        <f t="shared" si="9"/>
        <v>1084.6371277151629</v>
      </c>
      <c r="AM105" s="91">
        <f t="shared" si="9"/>
        <v>-169.52130292993388</v>
      </c>
      <c r="AN105" s="91">
        <f t="shared" si="9"/>
        <v>-0.44844767838367261</v>
      </c>
      <c r="AO105" s="91">
        <f t="shared" si="9"/>
        <v>-3603.761577436293</v>
      </c>
      <c r="AP105" s="81"/>
      <c r="AQ105" s="82">
        <v>2027</v>
      </c>
      <c r="AR105" s="79">
        <f t="shared" si="14"/>
        <v>3983.1664773735683</v>
      </c>
      <c r="AS105" s="79">
        <f t="shared" si="10"/>
        <v>1945.355303082848</v>
      </c>
      <c r="AT105" s="79">
        <f t="shared" si="10"/>
        <v>-153.85221236679718</v>
      </c>
      <c r="AU105" s="79">
        <f t="shared" si="10"/>
        <v>3.9738648587663192</v>
      </c>
      <c r="AV105" s="79">
        <f t="shared" si="10"/>
        <v>-3873.6128295526723</v>
      </c>
      <c r="AW105" s="90"/>
      <c r="AX105" s="82">
        <v>2027</v>
      </c>
      <c r="AY105" s="79">
        <f t="shared" si="15"/>
        <v>11717.992004613276</v>
      </c>
      <c r="AZ105" s="79">
        <f t="shared" si="11"/>
        <v>4060.5857589176157</v>
      </c>
      <c r="BA105" s="79">
        <f t="shared" si="11"/>
        <v>107.89255956604575</v>
      </c>
      <c r="BB105" s="79">
        <f t="shared" si="11"/>
        <v>53.66861026618426</v>
      </c>
      <c r="BC105" s="79">
        <f t="shared" si="11"/>
        <v>-6833.6806956161745</v>
      </c>
      <c r="BD105" s="81"/>
      <c r="BE105" s="82">
        <v>2027</v>
      </c>
      <c r="BF105" s="79">
        <f t="shared" si="16"/>
        <v>-665.81909073609859</v>
      </c>
      <c r="BG105" s="79">
        <f t="shared" si="12"/>
        <v>-4829.594497675309</v>
      </c>
      <c r="BH105" s="79">
        <f t="shared" si="12"/>
        <v>-6307.845934042256</v>
      </c>
      <c r="BI105" s="79">
        <f t="shared" si="12"/>
        <v>-3.4408427297530579</v>
      </c>
      <c r="BJ105" s="79">
        <f t="shared" si="12"/>
        <v>-5223.0159467847552</v>
      </c>
      <c r="BK105" s="81"/>
      <c r="BL105" s="82">
        <v>2027</v>
      </c>
      <c r="BM105" s="101">
        <f t="shared" si="17"/>
        <v>5411.1400409480557</v>
      </c>
      <c r="BN105" s="101">
        <f t="shared" si="13"/>
        <v>2830.5580571428873</v>
      </c>
      <c r="BO105" s="101">
        <f t="shared" si="13"/>
        <v>5277.9439956106653</v>
      </c>
      <c r="BP105" s="101">
        <f t="shared" si="13"/>
        <v>-24.613839775665838</v>
      </c>
      <c r="BQ105" s="101">
        <f t="shared" si="13"/>
        <v>3406.2259241613792</v>
      </c>
      <c r="BR105" s="90"/>
    </row>
    <row r="106" spans="1:70" x14ac:dyDescent="0.25">
      <c r="A106" s="23">
        <v>2028</v>
      </c>
      <c r="B106" s="75">
        <v>9399.6675665928051</v>
      </c>
      <c r="C106" s="75">
        <v>4458.5138666601852</v>
      </c>
      <c r="D106" s="75">
        <v>-16.405951887754782</v>
      </c>
      <c r="E106" s="75">
        <v>3.4890616722695995</v>
      </c>
      <c r="F106" s="75">
        <v>-3405.1675746496185</v>
      </c>
      <c r="G106" s="65"/>
      <c r="H106" s="23">
        <v>2028</v>
      </c>
      <c r="I106" s="23">
        <v>12623.362524142722</v>
      </c>
      <c r="J106" s="23">
        <v>5870.3256351316813</v>
      </c>
      <c r="K106" s="23">
        <v>88.032693999699404</v>
      </c>
      <c r="L106" s="23">
        <v>0.17567903988674516</v>
      </c>
      <c r="M106" s="23">
        <v>-4014.4370253297384</v>
      </c>
      <c r="N106" s="73"/>
      <c r="O106" s="23">
        <v>2028</v>
      </c>
      <c r="P106" s="23">
        <v>15515.421190230409</v>
      </c>
      <c r="Q106" s="23">
        <v>5218.6476718165213</v>
      </c>
      <c r="R106" s="23">
        <v>409.55467316653267</v>
      </c>
      <c r="S106" s="23">
        <v>65.155712477455381</v>
      </c>
      <c r="T106" s="23">
        <v>-6408.0669902696391</v>
      </c>
      <c r="U106" s="65"/>
      <c r="V106" s="23">
        <v>2028</v>
      </c>
      <c r="W106" s="23">
        <v>16622.35290042311</v>
      </c>
      <c r="X106" s="23">
        <v>5462.329882565653</v>
      </c>
      <c r="Y106" s="23">
        <v>-2858.4500563436304</v>
      </c>
      <c r="Z106" s="23">
        <v>14491.773356095247</v>
      </c>
      <c r="AA106" s="23">
        <v>9979.4380039056996</v>
      </c>
      <c r="AB106" s="65"/>
      <c r="AC106" s="23">
        <v>2028</v>
      </c>
      <c r="AD106" s="141">
        <v>14681.130966681987</v>
      </c>
      <c r="AE106" s="141">
        <v>3578.6468690538313</v>
      </c>
      <c r="AF106" s="141">
        <v>5448.8915681291837</v>
      </c>
      <c r="AG106" s="141">
        <v>-25.916586354425817</v>
      </c>
      <c r="AH106" s="141">
        <v>4747.9405914793606</v>
      </c>
      <c r="AI106" s="65"/>
      <c r="AJ106" s="82">
        <v>2028</v>
      </c>
      <c r="AK106" s="91">
        <f t="shared" si="9"/>
        <v>9399.6675665928051</v>
      </c>
      <c r="AL106" s="91">
        <f t="shared" si="9"/>
        <v>4458.5138666601852</v>
      </c>
      <c r="AM106" s="91">
        <f t="shared" si="9"/>
        <v>-16.405951887754782</v>
      </c>
      <c r="AN106" s="91">
        <f t="shared" si="9"/>
        <v>3.4890616722695995</v>
      </c>
      <c r="AO106" s="91">
        <f t="shared" si="9"/>
        <v>-3405.1675746496185</v>
      </c>
      <c r="AP106" s="81"/>
      <c r="AQ106" s="82">
        <v>2028</v>
      </c>
      <c r="AR106" s="79">
        <f t="shared" si="14"/>
        <v>12623.362524142722</v>
      </c>
      <c r="AS106" s="79">
        <f t="shared" si="10"/>
        <v>5870.3256351316813</v>
      </c>
      <c r="AT106" s="79">
        <f t="shared" si="10"/>
        <v>88.032693999699404</v>
      </c>
      <c r="AU106" s="79">
        <f t="shared" si="10"/>
        <v>0.17567903988674516</v>
      </c>
      <c r="AV106" s="79">
        <f t="shared" si="10"/>
        <v>-4014.4370253297384</v>
      </c>
      <c r="AW106" s="90"/>
      <c r="AX106" s="82">
        <v>2028</v>
      </c>
      <c r="AY106" s="79">
        <f t="shared" si="15"/>
        <v>15515.421190230409</v>
      </c>
      <c r="AZ106" s="79">
        <f t="shared" si="11"/>
        <v>5218.6476718165213</v>
      </c>
      <c r="BA106" s="79">
        <f t="shared" si="11"/>
        <v>409.55467316653267</v>
      </c>
      <c r="BB106" s="79">
        <f t="shared" si="11"/>
        <v>65.155712477455381</v>
      </c>
      <c r="BC106" s="79">
        <f t="shared" si="11"/>
        <v>-6408.0669902696391</v>
      </c>
      <c r="BD106" s="81"/>
      <c r="BE106" s="82">
        <v>2028</v>
      </c>
      <c r="BF106" s="79">
        <f t="shared" si="16"/>
        <v>16622.35290042311</v>
      </c>
      <c r="BG106" s="79">
        <f t="shared" si="12"/>
        <v>5462.329882565653</v>
      </c>
      <c r="BH106" s="79">
        <f t="shared" si="12"/>
        <v>-2858.4500563436304</v>
      </c>
      <c r="BI106" s="79">
        <f t="shared" si="12"/>
        <v>14491.773356095247</v>
      </c>
      <c r="BJ106" s="79">
        <f t="shared" si="12"/>
        <v>9979.4380039056996</v>
      </c>
      <c r="BK106" s="81"/>
      <c r="BL106" s="82">
        <v>2028</v>
      </c>
      <c r="BM106" s="101">
        <f t="shared" si="17"/>
        <v>14681.130966681987</v>
      </c>
      <c r="BN106" s="101">
        <f>AE106</f>
        <v>3578.6468690538313</v>
      </c>
      <c r="BO106" s="101">
        <f t="shared" si="13"/>
        <v>5448.8915681291837</v>
      </c>
      <c r="BP106" s="101">
        <f t="shared" si="13"/>
        <v>-25.916586354425817</v>
      </c>
      <c r="BQ106" s="101">
        <f t="shared" si="13"/>
        <v>4747.9405914793606</v>
      </c>
      <c r="BR106" s="90"/>
    </row>
    <row r="107" spans="1:70" x14ac:dyDescent="0.25">
      <c r="A107" s="23">
        <v>2029</v>
      </c>
      <c r="B107" s="74">
        <v>10083.531808614265</v>
      </c>
      <c r="C107" s="74">
        <v>4849.266319071874</v>
      </c>
      <c r="D107" s="74">
        <v>-152.83300668250013</v>
      </c>
      <c r="E107" s="74">
        <v>4.2897283432102995</v>
      </c>
      <c r="F107" s="74">
        <v>-1414.520600327698</v>
      </c>
      <c r="G107" s="65"/>
      <c r="H107" s="23">
        <v>2029</v>
      </c>
      <c r="I107" s="23">
        <v>15028.129321313696</v>
      </c>
      <c r="J107" s="23">
        <v>4772.4050917385612</v>
      </c>
      <c r="K107" s="23">
        <v>303.74011127310951</v>
      </c>
      <c r="L107" s="23">
        <v>4.3260641592933098</v>
      </c>
      <c r="M107" s="23">
        <v>-2513.0807585870498</v>
      </c>
      <c r="N107" s="73"/>
      <c r="O107" s="23">
        <v>2029</v>
      </c>
      <c r="P107" s="23">
        <v>13136.110892827623</v>
      </c>
      <c r="Q107" s="23">
        <v>6265.2893302745651</v>
      </c>
      <c r="R107" s="23">
        <v>188.37065620927206</v>
      </c>
      <c r="S107" s="23">
        <v>387.14765041397914</v>
      </c>
      <c r="T107" s="23">
        <v>-5173.7543742408161</v>
      </c>
      <c r="U107" s="65"/>
      <c r="V107" s="23">
        <v>2029</v>
      </c>
      <c r="W107" s="23">
        <v>18610.516880451702</v>
      </c>
      <c r="X107" s="23">
        <v>4453.577882059617</v>
      </c>
      <c r="Y107" s="23">
        <v>-6457.7216456356691</v>
      </c>
      <c r="Z107" s="23">
        <v>3339.9606842865032</v>
      </c>
      <c r="AA107" s="23">
        <v>11395.334661250352</v>
      </c>
      <c r="AB107" s="65"/>
      <c r="AC107" s="23">
        <v>2029</v>
      </c>
      <c r="AD107" s="140">
        <v>22729.277763853082</v>
      </c>
      <c r="AE107" s="140">
        <v>4060.3996840221807</v>
      </c>
      <c r="AF107" s="140">
        <v>4129.9369367365434</v>
      </c>
      <c r="AG107" s="140">
        <v>-16.708782227542542</v>
      </c>
      <c r="AH107" s="140">
        <v>5665.5885931536905</v>
      </c>
      <c r="AI107" s="65"/>
      <c r="AJ107" s="82">
        <v>2029</v>
      </c>
      <c r="AK107" s="91">
        <f t="shared" si="9"/>
        <v>10083.531808614265</v>
      </c>
      <c r="AL107" s="91">
        <f t="shared" si="9"/>
        <v>4849.266319071874</v>
      </c>
      <c r="AM107" s="91">
        <f t="shared" si="9"/>
        <v>-152.83300668250013</v>
      </c>
      <c r="AN107" s="91">
        <f t="shared" si="9"/>
        <v>4.2897283432102995</v>
      </c>
      <c r="AO107" s="91">
        <f t="shared" si="9"/>
        <v>-1414.520600327698</v>
      </c>
      <c r="AP107" s="81"/>
      <c r="AQ107" s="82">
        <v>2029</v>
      </c>
      <c r="AR107" s="79">
        <f t="shared" si="14"/>
        <v>15028.129321313696</v>
      </c>
      <c r="AS107" s="79">
        <f t="shared" si="10"/>
        <v>4772.4050917385612</v>
      </c>
      <c r="AT107" s="79">
        <f t="shared" si="10"/>
        <v>303.74011127310951</v>
      </c>
      <c r="AU107" s="79">
        <f t="shared" si="10"/>
        <v>4.3260641592933098</v>
      </c>
      <c r="AV107" s="79">
        <f t="shared" si="10"/>
        <v>-2513.0807585870498</v>
      </c>
      <c r="AW107" s="90"/>
      <c r="AX107" s="82">
        <v>2029</v>
      </c>
      <c r="AY107" s="79">
        <f t="shared" si="15"/>
        <v>13136.110892827623</v>
      </c>
      <c r="AZ107" s="79">
        <f t="shared" si="11"/>
        <v>6265.2893302745651</v>
      </c>
      <c r="BA107" s="79">
        <f t="shared" si="11"/>
        <v>188.37065620927206</v>
      </c>
      <c r="BB107" s="79">
        <f t="shared" si="11"/>
        <v>387.14765041397914</v>
      </c>
      <c r="BC107" s="79">
        <f t="shared" si="11"/>
        <v>-5173.7543742408161</v>
      </c>
      <c r="BD107" s="81"/>
      <c r="BE107" s="82">
        <v>2029</v>
      </c>
      <c r="BF107" s="79">
        <f t="shared" si="16"/>
        <v>18610.516880451702</v>
      </c>
      <c r="BG107" s="79">
        <f t="shared" si="12"/>
        <v>4453.577882059617</v>
      </c>
      <c r="BH107" s="79">
        <f t="shared" si="12"/>
        <v>-6457.7216456356691</v>
      </c>
      <c r="BI107" s="79">
        <f t="shared" si="12"/>
        <v>3339.9606842865032</v>
      </c>
      <c r="BJ107" s="79">
        <f t="shared" si="12"/>
        <v>11395.334661250352</v>
      </c>
      <c r="BK107" s="81"/>
      <c r="BL107" s="82">
        <v>2029</v>
      </c>
      <c r="BM107" s="101">
        <f t="shared" si="17"/>
        <v>22729.277763853082</v>
      </c>
      <c r="BN107" s="101">
        <f t="shared" si="13"/>
        <v>4060.3996840221807</v>
      </c>
      <c r="BO107" s="101">
        <f t="shared" si="13"/>
        <v>4129.9369367365434</v>
      </c>
      <c r="BP107" s="101">
        <f t="shared" si="13"/>
        <v>-16.708782227542542</v>
      </c>
      <c r="BQ107" s="101">
        <f t="shared" si="13"/>
        <v>5665.5885931536905</v>
      </c>
      <c r="BR107" s="90"/>
    </row>
    <row r="108" spans="1:70" x14ac:dyDescent="0.25">
      <c r="A108" s="23">
        <v>2030</v>
      </c>
      <c r="B108" s="75">
        <v>12929.576669499744</v>
      </c>
      <c r="C108" s="75">
        <v>11123.222912764642</v>
      </c>
      <c r="D108" s="75">
        <v>750.60441216499748</v>
      </c>
      <c r="E108" s="75">
        <v>12.449788455262023</v>
      </c>
      <c r="F108" s="75">
        <v>-2907.6605056516128</v>
      </c>
      <c r="G108" s="65"/>
      <c r="H108" s="23">
        <v>2030</v>
      </c>
      <c r="I108" s="23">
        <v>18976.970940307016</v>
      </c>
      <c r="J108" s="23">
        <v>9983.0023080063984</v>
      </c>
      <c r="K108" s="23">
        <v>1471.6120121476342</v>
      </c>
      <c r="L108" s="23">
        <v>11.295991588835022</v>
      </c>
      <c r="M108" s="23">
        <v>-3530.7404056676314</v>
      </c>
      <c r="N108" s="73"/>
      <c r="O108" s="23">
        <v>2030</v>
      </c>
      <c r="P108" s="23">
        <v>16067.564195366693</v>
      </c>
      <c r="Q108" s="23">
        <v>6046.6433523696614</v>
      </c>
      <c r="R108" s="23">
        <v>586.91711239004326</v>
      </c>
      <c r="S108" s="23">
        <v>911.88828399268823</v>
      </c>
      <c r="T108" s="23">
        <v>-5290.4560521051171</v>
      </c>
      <c r="U108" s="65"/>
      <c r="V108" s="23">
        <v>2030</v>
      </c>
      <c r="W108" s="23">
        <v>31252.591350806411</v>
      </c>
      <c r="X108" s="23">
        <v>5039.0545803159475</v>
      </c>
      <c r="Y108" s="23">
        <v>-7930.970490023843</v>
      </c>
      <c r="Z108" s="23">
        <v>758.5481787470635</v>
      </c>
      <c r="AA108" s="23">
        <v>7837.7077363682911</v>
      </c>
      <c r="AB108" s="65"/>
      <c r="AC108" s="23">
        <v>2030</v>
      </c>
      <c r="AD108" s="141">
        <v>25975.448829600122</v>
      </c>
      <c r="AE108" s="141">
        <v>11838.700664873933</v>
      </c>
      <c r="AF108" s="141">
        <v>-628.01887828990584</v>
      </c>
      <c r="AG108" s="141">
        <v>-48.11476024879812</v>
      </c>
      <c r="AH108" s="141">
        <v>1618.6130750038428</v>
      </c>
      <c r="AI108" s="65"/>
      <c r="AJ108" s="82">
        <v>2030</v>
      </c>
      <c r="AK108" s="91">
        <f t="shared" si="9"/>
        <v>12929.576669499744</v>
      </c>
      <c r="AL108" s="91">
        <f t="shared" si="9"/>
        <v>11123.222912764642</v>
      </c>
      <c r="AM108" s="91">
        <f t="shared" si="9"/>
        <v>750.60441216499748</v>
      </c>
      <c r="AN108" s="91">
        <f t="shared" si="9"/>
        <v>12.449788455262023</v>
      </c>
      <c r="AO108" s="91">
        <f t="shared" si="9"/>
        <v>-2907.6605056516128</v>
      </c>
      <c r="AP108" s="81"/>
      <c r="AQ108" s="82">
        <v>2030</v>
      </c>
      <c r="AR108" s="79">
        <f t="shared" si="14"/>
        <v>18976.970940307016</v>
      </c>
      <c r="AS108" s="79">
        <f t="shared" si="10"/>
        <v>9983.0023080063984</v>
      </c>
      <c r="AT108" s="79">
        <f t="shared" si="10"/>
        <v>1471.6120121476342</v>
      </c>
      <c r="AU108" s="79">
        <f t="shared" si="10"/>
        <v>11.295991588835022</v>
      </c>
      <c r="AV108" s="79">
        <f t="shared" si="10"/>
        <v>-3530.7404056676314</v>
      </c>
      <c r="AW108" s="90"/>
      <c r="AX108" s="82">
        <v>2030</v>
      </c>
      <c r="AY108" s="79">
        <f t="shared" si="15"/>
        <v>16067.564195366693</v>
      </c>
      <c r="AZ108" s="79">
        <f t="shared" si="11"/>
        <v>6046.6433523696614</v>
      </c>
      <c r="BA108" s="79">
        <f t="shared" si="11"/>
        <v>586.91711239004326</v>
      </c>
      <c r="BB108" s="79">
        <f t="shared" si="11"/>
        <v>911.88828399268823</v>
      </c>
      <c r="BC108" s="79">
        <f t="shared" si="11"/>
        <v>-5290.4560521051171</v>
      </c>
      <c r="BD108" s="81"/>
      <c r="BE108" s="82">
        <v>2030</v>
      </c>
      <c r="BF108" s="79">
        <f t="shared" si="16"/>
        <v>31252.591350806411</v>
      </c>
      <c r="BG108" s="79">
        <f t="shared" si="12"/>
        <v>5039.0545803159475</v>
      </c>
      <c r="BH108" s="79">
        <f t="shared" si="12"/>
        <v>-7930.970490023843</v>
      </c>
      <c r="BI108" s="79">
        <f t="shared" si="12"/>
        <v>758.5481787470635</v>
      </c>
      <c r="BJ108" s="79">
        <f t="shared" si="12"/>
        <v>7837.7077363682911</v>
      </c>
      <c r="BK108" s="81"/>
      <c r="BL108" s="82">
        <v>2030</v>
      </c>
      <c r="BM108" s="101">
        <f t="shared" si="17"/>
        <v>25975.448829600122</v>
      </c>
      <c r="BN108" s="101">
        <f t="shared" si="13"/>
        <v>11838.700664873933</v>
      </c>
      <c r="BO108" s="101">
        <f t="shared" si="13"/>
        <v>-628.01887828990584</v>
      </c>
      <c r="BP108" s="101">
        <f t="shared" si="13"/>
        <v>-48.11476024879812</v>
      </c>
      <c r="BQ108" s="101">
        <f t="shared" si="13"/>
        <v>1618.6130750038428</v>
      </c>
      <c r="BR108" s="90"/>
    </row>
    <row r="109" spans="1:70" x14ac:dyDescent="0.25">
      <c r="A109" s="23">
        <v>2031</v>
      </c>
      <c r="B109" s="74">
        <v>17807.582344551105</v>
      </c>
      <c r="C109" s="74">
        <v>11146.0639336186</v>
      </c>
      <c r="D109" s="74">
        <v>-211.68017996172421</v>
      </c>
      <c r="E109" s="74">
        <v>3.0279419801736367</v>
      </c>
      <c r="F109" s="74">
        <v>-2893.956687072292</v>
      </c>
      <c r="G109" s="65"/>
      <c r="H109" s="23">
        <v>2031</v>
      </c>
      <c r="I109" s="23">
        <v>20865.370158126345</v>
      </c>
      <c r="J109" s="23">
        <v>11332.460965334903</v>
      </c>
      <c r="K109" s="23">
        <v>1327.0761900849175</v>
      </c>
      <c r="L109" s="23">
        <v>14.989591516954533</v>
      </c>
      <c r="M109" s="23">
        <v>-3480.1401467112009</v>
      </c>
      <c r="N109" s="73"/>
      <c r="O109" s="23">
        <v>2031</v>
      </c>
      <c r="P109" s="23">
        <v>13293.04353055195</v>
      </c>
      <c r="Q109" s="23">
        <v>5248.4134214308579</v>
      </c>
      <c r="R109" s="23">
        <v>506.31776677106609</v>
      </c>
      <c r="S109" s="23">
        <v>893.28312022922182</v>
      </c>
      <c r="T109" s="23">
        <v>-4707.4266592263593</v>
      </c>
      <c r="U109" s="65"/>
      <c r="V109" s="23">
        <v>2031</v>
      </c>
      <c r="W109" s="23">
        <v>36831.185387257487</v>
      </c>
      <c r="X109" s="23">
        <v>4025.9115358984563</v>
      </c>
      <c r="Y109" s="23">
        <v>-8505.4690606389195</v>
      </c>
      <c r="Z109" s="23">
        <v>1621.5498179129499</v>
      </c>
      <c r="AA109" s="23">
        <v>13302.164558699122</v>
      </c>
      <c r="AB109" s="65"/>
      <c r="AC109" s="23">
        <v>2031</v>
      </c>
      <c r="AD109" s="140">
        <v>29985.51969414507</v>
      </c>
      <c r="AE109" s="140">
        <v>15893.740181619069</v>
      </c>
      <c r="AF109" s="140">
        <v>-4930.2323474643053</v>
      </c>
      <c r="AG109" s="140">
        <v>-79.876620274750167</v>
      </c>
      <c r="AH109" s="140">
        <v>1345.1085696229129</v>
      </c>
      <c r="AI109" s="65"/>
      <c r="AJ109" s="82">
        <v>2031</v>
      </c>
      <c r="AK109" s="91">
        <f t="shared" si="9"/>
        <v>17807.582344551105</v>
      </c>
      <c r="AL109" s="91">
        <f t="shared" si="9"/>
        <v>11146.0639336186</v>
      </c>
      <c r="AM109" s="91">
        <f t="shared" si="9"/>
        <v>-211.68017996172421</v>
      </c>
      <c r="AN109" s="91">
        <f t="shared" si="9"/>
        <v>3.0279419801736367</v>
      </c>
      <c r="AO109" s="91">
        <f t="shared" si="9"/>
        <v>-2893.956687072292</v>
      </c>
      <c r="AP109" s="81"/>
      <c r="AQ109" s="82">
        <v>2031</v>
      </c>
      <c r="AR109" s="79">
        <f t="shared" si="14"/>
        <v>20865.370158126345</v>
      </c>
      <c r="AS109" s="79">
        <f t="shared" si="10"/>
        <v>11332.460965334903</v>
      </c>
      <c r="AT109" s="79">
        <f t="shared" si="10"/>
        <v>1327.0761900849175</v>
      </c>
      <c r="AU109" s="79">
        <f t="shared" si="10"/>
        <v>14.989591516954533</v>
      </c>
      <c r="AV109" s="79">
        <f t="shared" si="10"/>
        <v>-3480.1401467112009</v>
      </c>
      <c r="AW109" s="90"/>
      <c r="AX109" s="82">
        <v>2031</v>
      </c>
      <c r="AY109" s="79">
        <f t="shared" si="15"/>
        <v>13293.04353055195</v>
      </c>
      <c r="AZ109" s="79">
        <f t="shared" si="11"/>
        <v>5248.4134214308579</v>
      </c>
      <c r="BA109" s="79">
        <f t="shared" si="11"/>
        <v>506.31776677106609</v>
      </c>
      <c r="BB109" s="79">
        <f t="shared" si="11"/>
        <v>893.28312022922182</v>
      </c>
      <c r="BC109" s="79">
        <f t="shared" si="11"/>
        <v>-4707.4266592263593</v>
      </c>
      <c r="BD109" s="81"/>
      <c r="BE109" s="82">
        <v>2031</v>
      </c>
      <c r="BF109" s="79">
        <f t="shared" si="16"/>
        <v>36831.185387257487</v>
      </c>
      <c r="BG109" s="79">
        <f t="shared" si="12"/>
        <v>4025.9115358984563</v>
      </c>
      <c r="BH109" s="79">
        <f t="shared" si="12"/>
        <v>-8505.4690606389195</v>
      </c>
      <c r="BI109" s="79">
        <f t="shared" si="12"/>
        <v>1621.5498179129499</v>
      </c>
      <c r="BJ109" s="79">
        <f t="shared" si="12"/>
        <v>13302.164558699122</v>
      </c>
      <c r="BK109" s="81"/>
      <c r="BL109" s="82">
        <v>2031</v>
      </c>
      <c r="BM109" s="101">
        <f t="shared" si="17"/>
        <v>29985.51969414507</v>
      </c>
      <c r="BN109" s="101">
        <f t="shared" si="13"/>
        <v>15893.740181619069</v>
      </c>
      <c r="BO109" s="101">
        <f t="shared" si="13"/>
        <v>-4930.2323474643053</v>
      </c>
      <c r="BP109" s="101">
        <f t="shared" si="13"/>
        <v>-79.876620274750167</v>
      </c>
      <c r="BQ109" s="101">
        <f t="shared" si="13"/>
        <v>1345.1085696229129</v>
      </c>
      <c r="BR109" s="90"/>
    </row>
    <row r="110" spans="1:70" x14ac:dyDescent="0.25">
      <c r="A110" s="23">
        <v>2032</v>
      </c>
      <c r="B110" s="75">
        <v>17463.405137764988</v>
      </c>
      <c r="C110" s="75">
        <v>9360.9384935370181</v>
      </c>
      <c r="D110" s="75">
        <v>-748.76529334559746</v>
      </c>
      <c r="E110" s="75">
        <v>1.1361397154250881</v>
      </c>
      <c r="F110" s="75">
        <v>-2145.8536993847229</v>
      </c>
      <c r="G110" s="65"/>
      <c r="H110" s="23">
        <v>2032</v>
      </c>
      <c r="I110" s="23">
        <v>21020.22765441332</v>
      </c>
      <c r="J110" s="23">
        <v>9090.5270252428018</v>
      </c>
      <c r="K110" s="23">
        <v>569.63067615609907</v>
      </c>
      <c r="L110" s="23">
        <v>-6.9242580307181925</v>
      </c>
      <c r="M110" s="23">
        <v>-3175.6707010491518</v>
      </c>
      <c r="N110" s="73"/>
      <c r="O110" s="23">
        <v>2032</v>
      </c>
      <c r="P110" s="23">
        <v>12550.707583814044</v>
      </c>
      <c r="Q110" s="23">
        <v>5049.633869448211</v>
      </c>
      <c r="R110" s="23">
        <v>576.48986549831716</v>
      </c>
      <c r="S110" s="23">
        <v>745.73862986366294</v>
      </c>
      <c r="T110" s="23">
        <v>-5068.4807352091011</v>
      </c>
      <c r="U110" s="65"/>
      <c r="V110" s="23">
        <v>2032</v>
      </c>
      <c r="W110" s="23">
        <v>34517.780428553466</v>
      </c>
      <c r="X110" s="23">
        <v>6577.3753916521091</v>
      </c>
      <c r="Y110" s="23">
        <v>-11549.520688043965</v>
      </c>
      <c r="Z110" s="23">
        <v>3078.933771863929</v>
      </c>
      <c r="AA110" s="23">
        <v>14468.382395297522</v>
      </c>
      <c r="AB110" s="65"/>
      <c r="AC110" s="23">
        <v>2032</v>
      </c>
      <c r="AD110" s="141">
        <v>29210.009405578487</v>
      </c>
      <c r="AE110" s="141">
        <v>14699.353828549385</v>
      </c>
      <c r="AF110" s="141">
        <v>-1809.5348956611415</v>
      </c>
      <c r="AG110" s="141">
        <v>-70.813602719841583</v>
      </c>
      <c r="AH110" s="141">
        <v>2083.5640011738287</v>
      </c>
      <c r="AI110" s="65"/>
      <c r="AJ110" s="82">
        <v>2032</v>
      </c>
      <c r="AK110" s="91">
        <f t="shared" si="9"/>
        <v>17463.405137764988</v>
      </c>
      <c r="AL110" s="91">
        <f t="shared" si="9"/>
        <v>9360.9384935370181</v>
      </c>
      <c r="AM110" s="91">
        <f t="shared" si="9"/>
        <v>-748.76529334559746</v>
      </c>
      <c r="AN110" s="91">
        <f t="shared" si="9"/>
        <v>1.1361397154250881</v>
      </c>
      <c r="AO110" s="91">
        <f t="shared" si="9"/>
        <v>-2145.8536993847229</v>
      </c>
      <c r="AP110" s="81"/>
      <c r="AQ110" s="82">
        <v>2032</v>
      </c>
      <c r="AR110" s="79">
        <f t="shared" si="14"/>
        <v>21020.22765441332</v>
      </c>
      <c r="AS110" s="79">
        <f t="shared" si="10"/>
        <v>9090.5270252428018</v>
      </c>
      <c r="AT110" s="79">
        <f t="shared" si="10"/>
        <v>569.63067615609907</v>
      </c>
      <c r="AU110" s="79">
        <f t="shared" si="10"/>
        <v>-6.9242580307181925</v>
      </c>
      <c r="AV110" s="79">
        <f t="shared" si="10"/>
        <v>-3175.6707010491518</v>
      </c>
      <c r="AW110" s="90"/>
      <c r="AX110" s="82">
        <v>2032</v>
      </c>
      <c r="AY110" s="79">
        <f t="shared" si="15"/>
        <v>12550.707583814044</v>
      </c>
      <c r="AZ110" s="79">
        <f t="shared" si="11"/>
        <v>5049.633869448211</v>
      </c>
      <c r="BA110" s="79">
        <f t="shared" si="11"/>
        <v>576.48986549831716</v>
      </c>
      <c r="BB110" s="79">
        <f t="shared" si="11"/>
        <v>745.73862986366294</v>
      </c>
      <c r="BC110" s="79">
        <f t="shared" si="11"/>
        <v>-5068.4807352091011</v>
      </c>
      <c r="BD110" s="81"/>
      <c r="BE110" s="82">
        <v>2032</v>
      </c>
      <c r="BF110" s="79">
        <f t="shared" si="16"/>
        <v>34517.780428553466</v>
      </c>
      <c r="BG110" s="79">
        <f t="shared" si="12"/>
        <v>6577.3753916521091</v>
      </c>
      <c r="BH110" s="79">
        <f t="shared" si="12"/>
        <v>-11549.520688043965</v>
      </c>
      <c r="BI110" s="79">
        <f t="shared" si="12"/>
        <v>3078.933771863929</v>
      </c>
      <c r="BJ110" s="79">
        <f t="shared" si="12"/>
        <v>14468.382395297522</v>
      </c>
      <c r="BK110" s="81"/>
      <c r="BL110" s="82">
        <v>2032</v>
      </c>
      <c r="BM110" s="101">
        <f t="shared" si="17"/>
        <v>29210.009405578487</v>
      </c>
      <c r="BN110" s="101">
        <f t="shared" si="13"/>
        <v>14699.353828549385</v>
      </c>
      <c r="BO110" s="101">
        <f t="shared" si="13"/>
        <v>-1809.5348956611415</v>
      </c>
      <c r="BP110" s="101">
        <f t="shared" si="13"/>
        <v>-70.813602719841583</v>
      </c>
      <c r="BQ110" s="101">
        <f t="shared" si="13"/>
        <v>2083.5640011738287</v>
      </c>
      <c r="BR110" s="90"/>
    </row>
    <row r="111" spans="1:70" x14ac:dyDescent="0.25">
      <c r="A111" s="23">
        <v>2033</v>
      </c>
      <c r="B111" s="74">
        <v>11865.623008121504</v>
      </c>
      <c r="C111" s="74">
        <v>9420.5997731660027</v>
      </c>
      <c r="D111" s="74">
        <v>-3717.9786275760562</v>
      </c>
      <c r="E111" s="74">
        <v>-3.2999647390897735</v>
      </c>
      <c r="F111" s="74">
        <v>2410.2158358783345</v>
      </c>
      <c r="G111" s="65"/>
      <c r="H111" s="23">
        <v>2033</v>
      </c>
      <c r="I111" s="23">
        <v>16835.925764879212</v>
      </c>
      <c r="J111" s="23">
        <v>8841.7016621401999</v>
      </c>
      <c r="K111" s="23">
        <v>34.285523178710719</v>
      </c>
      <c r="L111" s="23">
        <v>12.828161442623241</v>
      </c>
      <c r="M111" s="23">
        <v>-811.96080880076624</v>
      </c>
      <c r="N111" s="73"/>
      <c r="O111" s="23">
        <v>2033</v>
      </c>
      <c r="P111" s="23">
        <v>10051.187244928442</v>
      </c>
      <c r="Q111" s="23">
        <v>3161.1915237121284</v>
      </c>
      <c r="R111" s="23">
        <v>603.32916903990736</v>
      </c>
      <c r="S111" s="23">
        <v>522.13068692626985</v>
      </c>
      <c r="T111" s="23">
        <v>-2627.822353035881</v>
      </c>
      <c r="U111" s="65"/>
      <c r="V111" s="23">
        <v>2033</v>
      </c>
      <c r="W111" s="23">
        <v>69625.476025695913</v>
      </c>
      <c r="X111" s="23">
        <v>12023.398491624976</v>
      </c>
      <c r="Y111" s="23">
        <v>-14170.549579098297</v>
      </c>
      <c r="Z111" s="23">
        <v>543.34490002472012</v>
      </c>
      <c r="AA111" s="23">
        <v>11511.608670598827</v>
      </c>
      <c r="AB111" s="65"/>
      <c r="AC111" s="23">
        <v>2033</v>
      </c>
      <c r="AD111" s="140">
        <v>37034.413366783643</v>
      </c>
      <c r="AE111" s="140">
        <v>13239.353602681076</v>
      </c>
      <c r="AF111" s="140">
        <v>26471.19505835243</v>
      </c>
      <c r="AG111" s="140">
        <v>-56.670853462841478</v>
      </c>
      <c r="AH111" s="140">
        <v>7080.6647579194978</v>
      </c>
      <c r="AI111" s="65"/>
      <c r="AJ111" s="82">
        <v>2033</v>
      </c>
      <c r="AK111" s="91">
        <f t="shared" si="9"/>
        <v>11865.623008121504</v>
      </c>
      <c r="AL111" s="91">
        <f t="shared" si="9"/>
        <v>9420.5997731660027</v>
      </c>
      <c r="AM111" s="91">
        <f t="shared" si="9"/>
        <v>-3717.9786275760562</v>
      </c>
      <c r="AN111" s="91">
        <f t="shared" si="9"/>
        <v>-3.2999647390897735</v>
      </c>
      <c r="AO111" s="91">
        <f t="shared" si="9"/>
        <v>2410.2158358783345</v>
      </c>
      <c r="AP111" s="81"/>
      <c r="AQ111" s="82">
        <v>2033</v>
      </c>
      <c r="AR111" s="79">
        <f t="shared" si="14"/>
        <v>16835.925764879212</v>
      </c>
      <c r="AS111" s="79">
        <f t="shared" si="10"/>
        <v>8841.7016621401999</v>
      </c>
      <c r="AT111" s="79">
        <f t="shared" si="10"/>
        <v>34.285523178710719</v>
      </c>
      <c r="AU111" s="79">
        <f t="shared" si="10"/>
        <v>12.828161442623241</v>
      </c>
      <c r="AV111" s="79">
        <f t="shared" si="10"/>
        <v>-811.96080880076624</v>
      </c>
      <c r="AW111" s="90"/>
      <c r="AX111" s="82">
        <v>2033</v>
      </c>
      <c r="AY111" s="79">
        <f t="shared" si="15"/>
        <v>10051.187244928442</v>
      </c>
      <c r="AZ111" s="79">
        <f t="shared" si="11"/>
        <v>3161.1915237121284</v>
      </c>
      <c r="BA111" s="79">
        <f t="shared" si="11"/>
        <v>603.32916903990736</v>
      </c>
      <c r="BB111" s="79">
        <f t="shared" si="11"/>
        <v>522.13068692626985</v>
      </c>
      <c r="BC111" s="79">
        <f t="shared" si="11"/>
        <v>-2627.822353035881</v>
      </c>
      <c r="BD111" s="81"/>
      <c r="BE111" s="82">
        <v>2033</v>
      </c>
      <c r="BF111" s="79">
        <f t="shared" si="16"/>
        <v>69625.476025695913</v>
      </c>
      <c r="BG111" s="79">
        <f t="shared" si="12"/>
        <v>12023.398491624976</v>
      </c>
      <c r="BH111" s="79">
        <f t="shared" si="12"/>
        <v>-14170.549579098297</v>
      </c>
      <c r="BI111" s="79">
        <f t="shared" si="12"/>
        <v>543.34490002472012</v>
      </c>
      <c r="BJ111" s="79">
        <f t="shared" si="12"/>
        <v>11511.608670598827</v>
      </c>
      <c r="BK111" s="81"/>
      <c r="BL111" s="82">
        <v>2033</v>
      </c>
      <c r="BM111" s="101">
        <f t="shared" si="17"/>
        <v>37034.413366783643</v>
      </c>
      <c r="BN111" s="101">
        <f t="shared" si="13"/>
        <v>13239.353602681076</v>
      </c>
      <c r="BO111" s="101">
        <f t="shared" si="13"/>
        <v>26471.19505835243</v>
      </c>
      <c r="BP111" s="101">
        <f t="shared" si="13"/>
        <v>-56.670853462841478</v>
      </c>
      <c r="BQ111" s="101">
        <f t="shared" si="13"/>
        <v>7080.6647579194978</v>
      </c>
      <c r="BR111" s="90"/>
    </row>
    <row r="112" spans="1:70" x14ac:dyDescent="0.25">
      <c r="A112" s="23">
        <v>2034</v>
      </c>
      <c r="B112" s="75">
        <v>11109.00524159288</v>
      </c>
      <c r="C112" s="75">
        <v>9988.5809598986525</v>
      </c>
      <c r="D112" s="75">
        <v>-2830.1923621191963</v>
      </c>
      <c r="E112" s="75">
        <v>-19.631448789965361</v>
      </c>
      <c r="F112" s="75">
        <v>-568.62504538352368</v>
      </c>
      <c r="G112" s="65"/>
      <c r="H112" s="23">
        <v>2034</v>
      </c>
      <c r="I112" s="23">
        <v>17656.207777632168</v>
      </c>
      <c r="J112" s="23">
        <v>10962.323193185497</v>
      </c>
      <c r="K112" s="23">
        <v>-2712.5700823097577</v>
      </c>
      <c r="L112" s="23">
        <v>-63.928938553814078</v>
      </c>
      <c r="M112" s="23">
        <v>-5773.3510992728407</v>
      </c>
      <c r="N112" s="73"/>
      <c r="O112" s="23">
        <v>2034</v>
      </c>
      <c r="P112" s="23">
        <v>8635.3961408118485</v>
      </c>
      <c r="Q112" s="23">
        <v>2462.8344012303278</v>
      </c>
      <c r="R112" s="23">
        <v>554.78356771489416</v>
      </c>
      <c r="S112" s="23">
        <v>411.11611616385926</v>
      </c>
      <c r="T112" s="23">
        <v>-2183.8249656545522</v>
      </c>
      <c r="U112" s="65"/>
      <c r="V112" s="23">
        <v>2034</v>
      </c>
      <c r="W112" s="23">
        <v>60343.732841502875</v>
      </c>
      <c r="X112" s="23">
        <v>10930.771599754458</v>
      </c>
      <c r="Y112" s="23">
        <v>-14298.838418936473</v>
      </c>
      <c r="Z112" s="23">
        <v>1374.8088280577067</v>
      </c>
      <c r="AA112" s="23">
        <v>13966.036316953599</v>
      </c>
      <c r="AB112" s="65"/>
      <c r="AC112" s="23">
        <v>2034</v>
      </c>
      <c r="AD112" s="141">
        <v>27827.893828228349</v>
      </c>
      <c r="AE112" s="141">
        <v>10440.195275104605</v>
      </c>
      <c r="AF112" s="141">
        <v>24105.20710741455</v>
      </c>
      <c r="AG112" s="141">
        <v>20.8869685841928</v>
      </c>
      <c r="AH112" s="141">
        <v>7091.1514567368431</v>
      </c>
      <c r="AI112" s="65"/>
      <c r="AJ112" s="82">
        <v>2034</v>
      </c>
      <c r="AK112" s="91">
        <f t="shared" si="9"/>
        <v>11109.00524159288</v>
      </c>
      <c r="AL112" s="91">
        <f t="shared" si="9"/>
        <v>9988.5809598986525</v>
      </c>
      <c r="AM112" s="91">
        <f t="shared" si="9"/>
        <v>-2830.1923621191963</v>
      </c>
      <c r="AN112" s="91">
        <f t="shared" si="9"/>
        <v>-19.631448789965361</v>
      </c>
      <c r="AO112" s="91">
        <f t="shared" si="9"/>
        <v>-568.62504538352368</v>
      </c>
      <c r="AP112" s="81"/>
      <c r="AQ112" s="82">
        <v>2034</v>
      </c>
      <c r="AR112" s="79">
        <f t="shared" si="14"/>
        <v>17656.207777632168</v>
      </c>
      <c r="AS112" s="79">
        <f t="shared" si="10"/>
        <v>10962.323193185497</v>
      </c>
      <c r="AT112" s="79">
        <f t="shared" si="10"/>
        <v>-2712.5700823097577</v>
      </c>
      <c r="AU112" s="79">
        <f t="shared" si="10"/>
        <v>-63.928938553814078</v>
      </c>
      <c r="AV112" s="79">
        <f t="shared" si="10"/>
        <v>-5773.3510992728407</v>
      </c>
      <c r="AW112" s="90"/>
      <c r="AX112" s="82">
        <v>2034</v>
      </c>
      <c r="AY112" s="79">
        <f t="shared" si="15"/>
        <v>8635.3961408118485</v>
      </c>
      <c r="AZ112" s="79">
        <f t="shared" si="11"/>
        <v>2462.8344012303278</v>
      </c>
      <c r="BA112" s="79">
        <f t="shared" si="11"/>
        <v>554.78356771489416</v>
      </c>
      <c r="BB112" s="79">
        <f t="shared" si="11"/>
        <v>411.11611616385926</v>
      </c>
      <c r="BC112" s="79">
        <f t="shared" si="11"/>
        <v>-2183.8249656545522</v>
      </c>
      <c r="BD112" s="81"/>
      <c r="BE112" s="82">
        <v>2034</v>
      </c>
      <c r="BF112" s="79">
        <f t="shared" si="16"/>
        <v>60343.732841502875</v>
      </c>
      <c r="BG112" s="79">
        <f t="shared" si="12"/>
        <v>10930.771599754458</v>
      </c>
      <c r="BH112" s="79">
        <f t="shared" si="12"/>
        <v>-14298.838418936473</v>
      </c>
      <c r="BI112" s="79">
        <f t="shared" si="12"/>
        <v>1374.8088280577067</v>
      </c>
      <c r="BJ112" s="79">
        <f t="shared" si="12"/>
        <v>13966.036316953599</v>
      </c>
      <c r="BK112" s="81"/>
      <c r="BL112" s="82">
        <v>2034</v>
      </c>
      <c r="BM112" s="101">
        <f t="shared" si="17"/>
        <v>27827.893828228349</v>
      </c>
      <c r="BN112" s="101">
        <f t="shared" si="13"/>
        <v>10440.195275104605</v>
      </c>
      <c r="BO112" s="101">
        <f t="shared" si="13"/>
        <v>24105.20710741455</v>
      </c>
      <c r="BP112" s="101">
        <f t="shared" si="13"/>
        <v>20.8869685841928</v>
      </c>
      <c r="BQ112" s="101">
        <f t="shared" si="13"/>
        <v>7091.1514567368431</v>
      </c>
      <c r="BR112" s="90"/>
    </row>
    <row r="113" spans="1:70" x14ac:dyDescent="0.25">
      <c r="A113" s="23" t="s">
        <v>33</v>
      </c>
      <c r="B113" s="74">
        <f>-PV($B$2,(Network_option_lifespan-(A112-Option_C2_Year)),B112,,0)</f>
        <v>168168.29816408077</v>
      </c>
      <c r="C113" s="74">
        <f>-PV($B$2,(Network_option_lifespan-(A112-Option_C2_Year)),C112,,0)</f>
        <v>151207.2975545236</v>
      </c>
      <c r="D113" s="74">
        <f>-PV($B$2,(Network_option_lifespan-(A112-Option_C2_Year)),D112,,0)</f>
        <v>-42843.497024610326</v>
      </c>
      <c r="E113" s="74">
        <f>-PV($B$2,(Network_option_lifespan-(A112-Option_C2_Year)),E112,,0)</f>
        <v>-297.18118424709678</v>
      </c>
      <c r="F113" s="74">
        <f>-PV($B$2,(Network_option_lifespan-(A112-Option_C2_Year)),F112,,0)</f>
        <v>-8607.8549875550416</v>
      </c>
      <c r="G113" s="65"/>
      <c r="H113" s="23" t="s">
        <v>33</v>
      </c>
      <c r="I113" s="74">
        <f>-PV($B$2,(Network_option_lifespan-(H112-Option_C2_Year)),I112,,0)</f>
        <v>267279.95436340827</v>
      </c>
      <c r="J113" s="74">
        <f>-PV($B$2,(Network_option_lifespan-(H112-Option_C2_Year)),J112,,0)</f>
        <v>165947.82298062014</v>
      </c>
      <c r="K113" s="74">
        <f>-PV($B$2,(Network_option_lifespan-(H112-Option_C2_Year)),K112,,0)</f>
        <v>-41062.929080716152</v>
      </c>
      <c r="L113" s="74">
        <f>-PV($B$2,(Network_option_lifespan-(H112-Option_C2_Year)),L112,,0)</f>
        <v>-967.75728935469317</v>
      </c>
      <c r="M113" s="74">
        <f>-PV($B$2,(Network_option_lifespan-(H112-Option_C2_Year)),M112,,0)</f>
        <v>-87397.080832525142</v>
      </c>
      <c r="N113" s="73"/>
      <c r="O113" s="23" t="s">
        <v>33</v>
      </c>
      <c r="P113" s="74">
        <f>-PV($B$2,(Network_option_lifespan-(O112-Option_C2_Year)),P112,,0)</f>
        <v>130722.76422517681</v>
      </c>
      <c r="Q113" s="74">
        <f>-PV($B$2,(Network_option_lifespan-(O112-Option_C2_Year)),Q112,,0)</f>
        <v>37282.42636560955</v>
      </c>
      <c r="R113" s="74">
        <f>-PV($B$2,(Network_option_lifespan-(O112-Option_C2_Year)),R112,,0)</f>
        <v>8398.3224782989928</v>
      </c>
      <c r="S113" s="74">
        <f>-PV($B$2,(Network_option_lifespan-(O112-Option_C2_Year)),S112,,0)</f>
        <v>6223.4823100317026</v>
      </c>
      <c r="T113" s="74">
        <f>-PV($B$2,(Network_option_lifespan-(O112-Option_C2_Year)),T112,,0)</f>
        <v>-33058.777089000592</v>
      </c>
      <c r="U113" s="65"/>
      <c r="V113" s="23" t="s">
        <v>33</v>
      </c>
      <c r="W113" s="74">
        <f>-PV($B$2,(Network_option_lifespan-(V112-Option_C2_Year)),W112,,0)</f>
        <v>913484.38821768144</v>
      </c>
      <c r="X113" s="74">
        <f>-PV($B$2,(Network_option_lifespan-(V112-Option_C2_Year)),X112,,0)</f>
        <v>165470.1944570691</v>
      </c>
      <c r="Y113" s="74">
        <f>-PV($B$2,(Network_option_lifespan-(V112-Option_C2_Year)),Y112,,0)</f>
        <v>-216456.04357379288</v>
      </c>
      <c r="Z113" s="74">
        <f>-PV($B$2,(Network_option_lifespan-(V112-Option_C2_Year)),Z112,,0)</f>
        <v>20811.877921327548</v>
      </c>
      <c r="AA113" s="74">
        <f>-PV($B$2,(Network_option_lifespan-(V112-Option_C2_Year)),AA112,,0)</f>
        <v>211418.08005692053</v>
      </c>
      <c r="AB113" s="65"/>
      <c r="AC113" s="23" t="s">
        <v>33</v>
      </c>
      <c r="AD113" s="74">
        <f>-PV($B$2,(Network_option_lifespan-(AC112-Option_C2_Year)),AD112,,0)</f>
        <v>421259.09969530918</v>
      </c>
      <c r="AE113" s="74">
        <f>-PV($B$2,(Network_option_lifespan-(AC112-Option_C2_Year)),AE112,,0)</f>
        <v>158043.84224624542</v>
      </c>
      <c r="AF113" s="74">
        <f>-PV($B$2,(Network_option_lifespan-(AC112-Option_C2_Year)),AF112,,0)</f>
        <v>364905.00886336417</v>
      </c>
      <c r="AG113" s="74">
        <f>-PV($B$2,(Network_option_lifespan-(AC112-Option_C2_Year)),AG112,,0)</f>
        <v>316.18726287563385</v>
      </c>
      <c r="AH113" s="74">
        <f>-PV($B$2,(Network_option_lifespan-(AC112-Option_C2_Year)),AH112,,0)</f>
        <v>107345.96361862801</v>
      </c>
      <c r="AI113" s="65"/>
      <c r="AJ113" s="82" t="s">
        <v>33</v>
      </c>
      <c r="AK113" s="91">
        <f>-PV($B$2,(Network_option_lifespan-(AJ112-Option_C2_Year)),AK112,,0)</f>
        <v>168168.29816408077</v>
      </c>
      <c r="AL113" s="91">
        <f>-PV($B$2,(Network_option_lifespan-(AJ112-Option_C2_Year)),AL112,,0)</f>
        <v>151207.2975545236</v>
      </c>
      <c r="AM113" s="91">
        <f>-PV($B$2,(Network_option_lifespan-(AJ112-Option_C2_Year)),AM112,,0)</f>
        <v>-42843.497024610326</v>
      </c>
      <c r="AN113" s="91">
        <f>-PV($B$2,(Network_option_lifespan-(AJ112-Option_C2_Year)),AN112,,0)</f>
        <v>-297.18118424709678</v>
      </c>
      <c r="AO113" s="91">
        <f>-PV($B$2,(Network_option_lifespan-(AJ112-Option_C2_Year)),AO112,,0)</f>
        <v>-8607.8549875550416</v>
      </c>
      <c r="AP113" s="81"/>
      <c r="AQ113" s="82" t="s">
        <v>33</v>
      </c>
      <c r="AR113" s="91">
        <f>-PV($B$2,(Network_option_lifespan-(AQ112-Option_C2_Year)),AR112,,0)</f>
        <v>267279.95436340827</v>
      </c>
      <c r="AS113" s="91">
        <f>-PV($B$2,(Network_option_lifespan-(AQ112-Option_C2_Year)),AS112,,0)</f>
        <v>165947.82298062014</v>
      </c>
      <c r="AT113" s="91">
        <f>-PV($B$2,(Network_option_lifespan-(AQ112-Option_C2_Year)),AT112,,0)</f>
        <v>-41062.929080716152</v>
      </c>
      <c r="AU113" s="91">
        <f>-PV($B$2,(Network_option_lifespan-(AQ112-Option_C2_Year)),AU112,,0)</f>
        <v>-967.75728935469317</v>
      </c>
      <c r="AV113" s="91">
        <f>-PV($B$2,(Network_option_lifespan-(AQ112-Option_C2_Year)),AV112,,0)</f>
        <v>-87397.080832525142</v>
      </c>
      <c r="AW113" s="90"/>
      <c r="AX113" s="82" t="s">
        <v>33</v>
      </c>
      <c r="AY113" s="91">
        <f>-PV($B$2,(Network_option_lifespan-(AX112-Option_C2_Year)),AY112,,0)</f>
        <v>130722.76422517681</v>
      </c>
      <c r="AZ113" s="91">
        <f>-PV($B$2,(Network_option_lifespan-(AX112-Option_C2_Year)),AZ112,,0)</f>
        <v>37282.42636560955</v>
      </c>
      <c r="BA113" s="91">
        <f>-PV($B$2,(Network_option_lifespan-(AX112-Option_C2_Year)),BA112,,0)</f>
        <v>8398.3224782989928</v>
      </c>
      <c r="BB113" s="91">
        <f>-PV($B$2,(Network_option_lifespan-(AX112-Option_C2_Year)),BB112,,0)</f>
        <v>6223.4823100317026</v>
      </c>
      <c r="BC113" s="91">
        <f>-PV($B$2,(Network_option_lifespan-(AX112-Option_C2_Year)),BC112,,0)</f>
        <v>-33058.777089000592</v>
      </c>
      <c r="BD113" s="81"/>
      <c r="BE113" s="82" t="s">
        <v>33</v>
      </c>
      <c r="BF113" s="91">
        <f>-PV($B$2,(Network_option_lifespan-(BE112-Option_C2_Year)),BF112,,0)</f>
        <v>913484.38821768144</v>
      </c>
      <c r="BG113" s="91">
        <f>-PV($B$2,(Network_option_lifespan-(BE112-Option_C2_Year)),BG112,,0)</f>
        <v>165470.1944570691</v>
      </c>
      <c r="BH113" s="91">
        <f>-PV($B$2,(Network_option_lifespan-(BE112-Option_C2_Year)),BH112,,0)</f>
        <v>-216456.04357379288</v>
      </c>
      <c r="BI113" s="91">
        <f>-PV($B$2,(Network_option_lifespan-(BE112-Option_C2_Year)),BI112,,0)</f>
        <v>20811.877921327548</v>
      </c>
      <c r="BJ113" s="91">
        <f>-PV($B$2,(Network_option_lifespan-(BE112-Option_C2_Year)),BJ112,,0)</f>
        <v>211418.08005692053</v>
      </c>
      <c r="BK113" s="81"/>
      <c r="BL113" s="82" t="s">
        <v>33</v>
      </c>
      <c r="BM113" s="91">
        <f>-PV($B$2,(Network_option_lifespan-(BL112-Option_C2_Year)),BM112,,0)</f>
        <v>421259.09969530918</v>
      </c>
      <c r="BN113" s="91">
        <f>-PV($B$2,(Network_option_lifespan-(BL112-Option_C2_Year)),BN112,,0)</f>
        <v>158043.84224624542</v>
      </c>
      <c r="BO113" s="91">
        <f>-PV($B$2,(Network_option_lifespan-(BL112-Option_C2_Year)),BO112,,0)</f>
        <v>364905.00886336417</v>
      </c>
      <c r="BP113" s="91">
        <f>-PV($B$2,(Network_option_lifespan-(BL112-Option_C2_Year)),BP112,,0)</f>
        <v>316.18726287563385</v>
      </c>
      <c r="BQ113" s="91">
        <f>-PV($B$2,(Network_option_lifespan-(BL112-Option_C2_Year)),BQ112,,0)</f>
        <v>107345.96361862801</v>
      </c>
      <c r="BR113" s="90"/>
    </row>
    <row r="114" spans="1:70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</row>
    <row r="115" spans="1:70" x14ac:dyDescent="0.25">
      <c r="A115" s="69" t="s">
        <v>46</v>
      </c>
      <c r="B115" s="65"/>
      <c r="C115" s="65"/>
      <c r="D115" s="65"/>
      <c r="E115" s="65"/>
      <c r="F115" s="65"/>
      <c r="G115" s="65"/>
      <c r="H115" s="69" t="s">
        <v>46</v>
      </c>
      <c r="I115" s="65"/>
      <c r="J115" s="65"/>
      <c r="K115" s="65"/>
      <c r="L115" s="65"/>
      <c r="M115" s="65"/>
      <c r="N115" s="65"/>
      <c r="O115" s="69" t="s">
        <v>46</v>
      </c>
      <c r="P115" s="65"/>
      <c r="Q115" s="65"/>
      <c r="R115" s="65"/>
      <c r="S115" s="65"/>
      <c r="T115" s="65"/>
      <c r="U115" s="65"/>
      <c r="V115" s="69" t="s">
        <v>46</v>
      </c>
      <c r="W115" s="65"/>
      <c r="X115" s="65"/>
      <c r="Y115" s="65"/>
      <c r="Z115" s="65"/>
      <c r="AA115" s="65"/>
      <c r="AB115" s="65"/>
      <c r="AC115" s="69" t="s">
        <v>46</v>
      </c>
      <c r="AD115" s="65"/>
      <c r="AE115" s="65"/>
      <c r="AF115" s="65"/>
      <c r="AG115" s="65"/>
      <c r="AH115" s="65"/>
      <c r="AI115" s="65"/>
      <c r="AJ115" s="86" t="s">
        <v>46</v>
      </c>
      <c r="AK115" s="81"/>
      <c r="AL115" s="81"/>
      <c r="AM115" s="81"/>
      <c r="AN115" s="81"/>
      <c r="AO115" s="81"/>
      <c r="AP115" s="81"/>
      <c r="AQ115" s="86" t="s">
        <v>46</v>
      </c>
      <c r="AR115" s="81"/>
      <c r="AS115" s="81"/>
      <c r="AT115" s="81"/>
      <c r="AU115" s="81"/>
      <c r="AV115" s="81"/>
      <c r="AW115" s="81"/>
      <c r="AX115" s="86" t="s">
        <v>46</v>
      </c>
      <c r="AY115" s="81"/>
      <c r="AZ115" s="81"/>
      <c r="BA115" s="81"/>
      <c r="BB115" s="81"/>
      <c r="BC115" s="81"/>
      <c r="BD115" s="81"/>
      <c r="BE115" s="86" t="s">
        <v>46</v>
      </c>
      <c r="BF115" s="81"/>
      <c r="BG115" s="81"/>
      <c r="BH115" s="81"/>
      <c r="BI115" s="81"/>
      <c r="BJ115" s="81"/>
      <c r="BK115" s="81"/>
      <c r="BL115" s="86" t="s">
        <v>46</v>
      </c>
      <c r="BM115" s="81"/>
      <c r="BN115" s="81"/>
      <c r="BO115" s="81"/>
      <c r="BP115" s="81"/>
      <c r="BQ115" s="81"/>
      <c r="BR115" s="81"/>
    </row>
    <row r="116" spans="1:70" x14ac:dyDescent="0.25">
      <c r="A116" s="63" t="str">
        <f>A56</f>
        <v>Neutral 4 Deg</v>
      </c>
      <c r="B116" s="63"/>
      <c r="C116" s="63"/>
      <c r="D116" s="63"/>
      <c r="E116" s="63"/>
      <c r="F116" s="23"/>
      <c r="G116" s="65"/>
      <c r="H116" s="63" t="str">
        <f>H56</f>
        <v>NeutralWS 4 Deg</v>
      </c>
      <c r="I116" s="63"/>
      <c r="J116" s="63"/>
      <c r="K116" s="63"/>
      <c r="L116" s="63"/>
      <c r="M116" s="23"/>
      <c r="N116" s="61"/>
      <c r="O116" s="63" t="str">
        <f>O56</f>
        <v>Slow Change 4 Deg</v>
      </c>
      <c r="P116" s="63"/>
      <c r="Q116" s="63"/>
      <c r="R116" s="63"/>
      <c r="S116" s="63"/>
      <c r="T116" s="23"/>
      <c r="U116" s="65"/>
      <c r="V116" s="63" t="str">
        <f>V56</f>
        <v>Fast Change 4 Deg</v>
      </c>
      <c r="W116" s="63"/>
      <c r="X116" s="63"/>
      <c r="Y116" s="63"/>
      <c r="Z116" s="63"/>
      <c r="AA116" s="23"/>
      <c r="AB116" s="65"/>
      <c r="AC116" s="63" t="str">
        <f>AC56</f>
        <v>NoIC 4 Deg</v>
      </c>
      <c r="AD116" s="63"/>
      <c r="AE116" s="63"/>
      <c r="AF116" s="63"/>
      <c r="AG116" s="63"/>
      <c r="AH116" s="23"/>
      <c r="AI116" s="65"/>
      <c r="AJ116" s="79" t="str">
        <f>AJ56</f>
        <v>Neutral 2 Deg</v>
      </c>
      <c r="AK116" s="79"/>
      <c r="AL116" s="79"/>
      <c r="AM116" s="79"/>
      <c r="AN116" s="79"/>
      <c r="AO116" s="82"/>
      <c r="AP116" s="81"/>
      <c r="AQ116" s="79" t="str">
        <f>AQ56</f>
        <v>NeutralWS 2 Deg</v>
      </c>
      <c r="AR116" s="79"/>
      <c r="AS116" s="79"/>
      <c r="AT116" s="79"/>
      <c r="AU116" s="79"/>
      <c r="AV116" s="82"/>
      <c r="AW116" s="77"/>
      <c r="AX116" s="79" t="str">
        <f>AX56</f>
        <v>Slow Change 2 Deg</v>
      </c>
      <c r="AY116" s="79"/>
      <c r="AZ116" s="79"/>
      <c r="BA116" s="79"/>
      <c r="BB116" s="79"/>
      <c r="BC116" s="82"/>
      <c r="BD116" s="81"/>
      <c r="BE116" s="79" t="str">
        <f>BE56</f>
        <v>Fast Change 2 Deg</v>
      </c>
      <c r="BF116" s="79"/>
      <c r="BG116" s="79"/>
      <c r="BH116" s="79"/>
      <c r="BI116" s="79"/>
      <c r="BJ116" s="82"/>
      <c r="BK116" s="81"/>
      <c r="BL116" s="79" t="str">
        <f>BL56</f>
        <v>NoIC 2 Deg</v>
      </c>
      <c r="BM116" s="79"/>
      <c r="BN116" s="79"/>
      <c r="BO116" s="79"/>
      <c r="BP116" s="79"/>
      <c r="BQ116" s="82"/>
      <c r="BR116" s="77"/>
    </row>
    <row r="117" spans="1:70" x14ac:dyDescent="0.25">
      <c r="A117" s="23" t="s">
        <v>1</v>
      </c>
      <c r="B117" s="63" t="s">
        <v>2</v>
      </c>
      <c r="C117" s="63" t="s">
        <v>17</v>
      </c>
      <c r="D117" s="63" t="s">
        <v>3</v>
      </c>
      <c r="E117" s="63" t="s">
        <v>18</v>
      </c>
      <c r="F117" s="63" t="s">
        <v>19</v>
      </c>
      <c r="G117" s="65"/>
      <c r="H117" s="23" t="s">
        <v>1</v>
      </c>
      <c r="I117" s="63" t="s">
        <v>2</v>
      </c>
      <c r="J117" s="63" t="s">
        <v>17</v>
      </c>
      <c r="K117" s="63" t="s">
        <v>3</v>
      </c>
      <c r="L117" s="63" t="s">
        <v>18</v>
      </c>
      <c r="M117" s="63" t="s">
        <v>19</v>
      </c>
      <c r="N117" s="73"/>
      <c r="O117" s="23" t="s">
        <v>1</v>
      </c>
      <c r="P117" s="63" t="s">
        <v>2</v>
      </c>
      <c r="Q117" s="63" t="s">
        <v>17</v>
      </c>
      <c r="R117" s="63" t="s">
        <v>3</v>
      </c>
      <c r="S117" s="63" t="s">
        <v>18</v>
      </c>
      <c r="T117" s="63" t="s">
        <v>19</v>
      </c>
      <c r="U117" s="65"/>
      <c r="V117" s="23" t="s">
        <v>1</v>
      </c>
      <c r="W117" s="63" t="s">
        <v>2</v>
      </c>
      <c r="X117" s="63" t="s">
        <v>17</v>
      </c>
      <c r="Y117" s="63" t="s">
        <v>3</v>
      </c>
      <c r="Z117" s="63" t="s">
        <v>18</v>
      </c>
      <c r="AA117" s="63" t="s">
        <v>19</v>
      </c>
      <c r="AB117" s="65"/>
      <c r="AC117" s="23" t="s">
        <v>1</v>
      </c>
      <c r="AD117" s="63" t="s">
        <v>2</v>
      </c>
      <c r="AE117" s="63" t="s">
        <v>17</v>
      </c>
      <c r="AF117" s="63" t="s">
        <v>3</v>
      </c>
      <c r="AG117" s="63" t="s">
        <v>18</v>
      </c>
      <c r="AH117" s="63" t="s">
        <v>19</v>
      </c>
      <c r="AI117" s="65"/>
      <c r="AJ117" s="82" t="s">
        <v>1</v>
      </c>
      <c r="AK117" s="79" t="s">
        <v>2</v>
      </c>
      <c r="AL117" s="79" t="s">
        <v>17</v>
      </c>
      <c r="AM117" s="79" t="s">
        <v>3</v>
      </c>
      <c r="AN117" s="79" t="s">
        <v>18</v>
      </c>
      <c r="AO117" s="79" t="s">
        <v>19</v>
      </c>
      <c r="AP117" s="81"/>
      <c r="AQ117" s="82" t="s">
        <v>1</v>
      </c>
      <c r="AR117" s="79" t="s">
        <v>2</v>
      </c>
      <c r="AS117" s="79" t="s">
        <v>17</v>
      </c>
      <c r="AT117" s="79" t="s">
        <v>3</v>
      </c>
      <c r="AU117" s="79" t="s">
        <v>18</v>
      </c>
      <c r="AV117" s="79" t="s">
        <v>19</v>
      </c>
      <c r="AW117" s="90"/>
      <c r="AX117" s="82" t="s">
        <v>1</v>
      </c>
      <c r="AY117" s="79" t="s">
        <v>2</v>
      </c>
      <c r="AZ117" s="79" t="s">
        <v>17</v>
      </c>
      <c r="BA117" s="79" t="s">
        <v>3</v>
      </c>
      <c r="BB117" s="79" t="s">
        <v>18</v>
      </c>
      <c r="BC117" s="79" t="s">
        <v>19</v>
      </c>
      <c r="BD117" s="81"/>
      <c r="BE117" s="82" t="s">
        <v>1</v>
      </c>
      <c r="BF117" s="79" t="s">
        <v>2</v>
      </c>
      <c r="BG117" s="79" t="s">
        <v>17</v>
      </c>
      <c r="BH117" s="79" t="s">
        <v>3</v>
      </c>
      <c r="BI117" s="79" t="s">
        <v>18</v>
      </c>
      <c r="BJ117" s="79" t="s">
        <v>19</v>
      </c>
      <c r="BK117" s="81"/>
      <c r="BL117" s="82" t="s">
        <v>1</v>
      </c>
      <c r="BM117" s="79" t="s">
        <v>2</v>
      </c>
      <c r="BN117" s="79" t="s">
        <v>17</v>
      </c>
      <c r="BO117" s="79" t="s">
        <v>3</v>
      </c>
      <c r="BP117" s="79" t="s">
        <v>18</v>
      </c>
      <c r="BQ117" s="79" t="s">
        <v>19</v>
      </c>
      <c r="BR117" s="90"/>
    </row>
    <row r="118" spans="1:70" x14ac:dyDescent="0.25">
      <c r="A118" s="23">
        <v>2020</v>
      </c>
      <c r="B118" s="75">
        <v>0</v>
      </c>
      <c r="C118" s="75">
        <v>0</v>
      </c>
      <c r="D118" s="75">
        <v>0</v>
      </c>
      <c r="E118" s="75">
        <v>0</v>
      </c>
      <c r="F118" s="75">
        <v>0</v>
      </c>
      <c r="G118" s="65"/>
      <c r="H118" s="23">
        <v>2020</v>
      </c>
      <c r="I118" s="75">
        <v>0</v>
      </c>
      <c r="J118" s="75">
        <v>0</v>
      </c>
      <c r="K118" s="75">
        <v>0</v>
      </c>
      <c r="L118" s="75">
        <v>0</v>
      </c>
      <c r="M118" s="75">
        <v>0</v>
      </c>
      <c r="N118" s="73"/>
      <c r="O118" s="23">
        <v>2020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65"/>
      <c r="V118" s="23">
        <v>2020</v>
      </c>
      <c r="W118" s="75">
        <v>0</v>
      </c>
      <c r="X118" s="75">
        <v>0</v>
      </c>
      <c r="Y118" s="75">
        <v>0</v>
      </c>
      <c r="Z118" s="75">
        <v>0</v>
      </c>
      <c r="AA118" s="75">
        <v>0</v>
      </c>
      <c r="AB118" s="65"/>
      <c r="AC118" s="23">
        <v>2020</v>
      </c>
      <c r="AD118" s="75">
        <v>0</v>
      </c>
      <c r="AE118" s="75">
        <v>0</v>
      </c>
      <c r="AF118" s="75">
        <v>0</v>
      </c>
      <c r="AG118" s="75">
        <v>0</v>
      </c>
      <c r="AH118" s="75">
        <v>0</v>
      </c>
      <c r="AI118" s="65"/>
      <c r="AJ118" s="82">
        <v>2020</v>
      </c>
      <c r="AK118" s="92">
        <f t="shared" ref="AK118:AO123" si="18">B118</f>
        <v>0</v>
      </c>
      <c r="AL118" s="92">
        <f t="shared" si="18"/>
        <v>0</v>
      </c>
      <c r="AM118" s="92">
        <f t="shared" si="18"/>
        <v>0</v>
      </c>
      <c r="AN118" s="92">
        <f t="shared" si="18"/>
        <v>0</v>
      </c>
      <c r="AO118" s="92">
        <f t="shared" si="18"/>
        <v>0</v>
      </c>
      <c r="AP118" s="81"/>
      <c r="AQ118" s="82">
        <v>2020</v>
      </c>
      <c r="AR118" s="79">
        <f>I118</f>
        <v>0</v>
      </c>
      <c r="AS118" s="79">
        <f t="shared" ref="AS118:AV123" si="19">J118</f>
        <v>0</v>
      </c>
      <c r="AT118" s="79">
        <f t="shared" si="19"/>
        <v>0</v>
      </c>
      <c r="AU118" s="79">
        <f t="shared" si="19"/>
        <v>0</v>
      </c>
      <c r="AV118" s="79">
        <f t="shared" si="19"/>
        <v>0</v>
      </c>
      <c r="AW118" s="90"/>
      <c r="AX118" s="82">
        <v>2020</v>
      </c>
      <c r="AY118" s="79">
        <f>P118</f>
        <v>0</v>
      </c>
      <c r="AZ118" s="79">
        <f t="shared" ref="AZ118:BC123" si="20">Q118</f>
        <v>0</v>
      </c>
      <c r="BA118" s="79">
        <f t="shared" si="20"/>
        <v>0</v>
      </c>
      <c r="BB118" s="79">
        <f t="shared" si="20"/>
        <v>0</v>
      </c>
      <c r="BC118" s="79">
        <f t="shared" si="20"/>
        <v>0</v>
      </c>
      <c r="BD118" s="81"/>
      <c r="BE118" s="82">
        <v>2020</v>
      </c>
      <c r="BF118" s="79">
        <f>W118</f>
        <v>0</v>
      </c>
      <c r="BG118" s="79">
        <f t="shared" ref="BG118:BJ123" si="21">X118</f>
        <v>0</v>
      </c>
      <c r="BH118" s="79">
        <f t="shared" si="21"/>
        <v>0</v>
      </c>
      <c r="BI118" s="79">
        <f t="shared" si="21"/>
        <v>0</v>
      </c>
      <c r="BJ118" s="79">
        <f t="shared" si="21"/>
        <v>0</v>
      </c>
      <c r="BK118" s="81"/>
      <c r="BL118" s="82">
        <v>2020</v>
      </c>
      <c r="BM118" s="92">
        <f>AD118</f>
        <v>0</v>
      </c>
      <c r="BN118" s="92">
        <f t="shared" ref="BN118:BQ123" si="22">AE118</f>
        <v>0</v>
      </c>
      <c r="BO118" s="92">
        <f t="shared" si="22"/>
        <v>0</v>
      </c>
      <c r="BP118" s="92">
        <f t="shared" si="22"/>
        <v>0</v>
      </c>
      <c r="BQ118" s="92">
        <f t="shared" si="22"/>
        <v>0</v>
      </c>
      <c r="BR118" s="90"/>
    </row>
    <row r="119" spans="1:70" x14ac:dyDescent="0.25">
      <c r="A119" s="23">
        <v>2021</v>
      </c>
      <c r="B119" s="75">
        <v>0</v>
      </c>
      <c r="C119" s="75">
        <v>0</v>
      </c>
      <c r="D119" s="75">
        <v>0</v>
      </c>
      <c r="E119" s="75">
        <v>0</v>
      </c>
      <c r="F119" s="75">
        <v>0</v>
      </c>
      <c r="G119" s="65"/>
      <c r="H119" s="23">
        <v>2021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3"/>
      <c r="O119" s="23">
        <v>2021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65"/>
      <c r="V119" s="23">
        <v>2021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65"/>
      <c r="AC119" s="23">
        <v>2021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65"/>
      <c r="AJ119" s="82">
        <v>2021</v>
      </c>
      <c r="AK119" s="92">
        <f t="shared" si="18"/>
        <v>0</v>
      </c>
      <c r="AL119" s="92">
        <f t="shared" si="18"/>
        <v>0</v>
      </c>
      <c r="AM119" s="92">
        <f t="shared" si="18"/>
        <v>0</v>
      </c>
      <c r="AN119" s="92">
        <f t="shared" si="18"/>
        <v>0</v>
      </c>
      <c r="AO119" s="92">
        <f t="shared" si="18"/>
        <v>0</v>
      </c>
      <c r="AP119" s="81"/>
      <c r="AQ119" s="82">
        <v>2021</v>
      </c>
      <c r="AR119" s="79">
        <f t="shared" ref="AR119:AR123" si="23">I119</f>
        <v>0</v>
      </c>
      <c r="AS119" s="79">
        <f t="shared" si="19"/>
        <v>0</v>
      </c>
      <c r="AT119" s="79">
        <f t="shared" si="19"/>
        <v>0</v>
      </c>
      <c r="AU119" s="79">
        <f t="shared" si="19"/>
        <v>0</v>
      </c>
      <c r="AV119" s="79">
        <f t="shared" si="19"/>
        <v>0</v>
      </c>
      <c r="AW119" s="90"/>
      <c r="AX119" s="82">
        <v>2021</v>
      </c>
      <c r="AY119" s="79">
        <f t="shared" ref="AY119:AY123" si="24">P119</f>
        <v>0</v>
      </c>
      <c r="AZ119" s="79">
        <f t="shared" si="20"/>
        <v>0</v>
      </c>
      <c r="BA119" s="79">
        <f t="shared" si="20"/>
        <v>0</v>
      </c>
      <c r="BB119" s="79">
        <f t="shared" si="20"/>
        <v>0</v>
      </c>
      <c r="BC119" s="79">
        <f t="shared" si="20"/>
        <v>0</v>
      </c>
      <c r="BD119" s="81"/>
      <c r="BE119" s="82">
        <v>2021</v>
      </c>
      <c r="BF119" s="79">
        <f t="shared" ref="BF119:BF123" si="25">W119</f>
        <v>0</v>
      </c>
      <c r="BG119" s="79">
        <f t="shared" si="21"/>
        <v>0</v>
      </c>
      <c r="BH119" s="79">
        <f t="shared" si="21"/>
        <v>0</v>
      </c>
      <c r="BI119" s="79">
        <f t="shared" si="21"/>
        <v>0</v>
      </c>
      <c r="BJ119" s="79">
        <f t="shared" si="21"/>
        <v>0</v>
      </c>
      <c r="BK119" s="81"/>
      <c r="BL119" s="82">
        <v>2021</v>
      </c>
      <c r="BM119" s="92">
        <f t="shared" ref="BM119:BM123" si="26">AD119</f>
        <v>0</v>
      </c>
      <c r="BN119" s="92">
        <f t="shared" si="22"/>
        <v>0</v>
      </c>
      <c r="BO119" s="92">
        <f t="shared" si="22"/>
        <v>0</v>
      </c>
      <c r="BP119" s="92">
        <f t="shared" si="22"/>
        <v>0</v>
      </c>
      <c r="BQ119" s="92">
        <f t="shared" si="22"/>
        <v>0</v>
      </c>
      <c r="BR119" s="90"/>
    </row>
    <row r="120" spans="1:70" x14ac:dyDescent="0.25">
      <c r="A120" s="23">
        <v>2022</v>
      </c>
      <c r="B120" s="75">
        <v>0</v>
      </c>
      <c r="C120" s="75">
        <v>0</v>
      </c>
      <c r="D120" s="75">
        <v>0</v>
      </c>
      <c r="E120" s="75">
        <v>0</v>
      </c>
      <c r="F120" s="75">
        <v>0</v>
      </c>
      <c r="G120" s="65"/>
      <c r="H120" s="23">
        <v>2022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3"/>
      <c r="O120" s="23">
        <v>2022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65"/>
      <c r="V120" s="23">
        <v>2022</v>
      </c>
      <c r="W120" s="75">
        <v>0</v>
      </c>
      <c r="X120" s="75">
        <v>0</v>
      </c>
      <c r="Y120" s="75">
        <v>0</v>
      </c>
      <c r="Z120" s="75">
        <v>0</v>
      </c>
      <c r="AA120" s="75">
        <v>0</v>
      </c>
      <c r="AB120" s="65"/>
      <c r="AC120" s="23">
        <v>2022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65"/>
      <c r="AJ120" s="82">
        <v>2022</v>
      </c>
      <c r="AK120" s="92">
        <f t="shared" si="18"/>
        <v>0</v>
      </c>
      <c r="AL120" s="92">
        <f t="shared" si="18"/>
        <v>0</v>
      </c>
      <c r="AM120" s="92">
        <f t="shared" si="18"/>
        <v>0</v>
      </c>
      <c r="AN120" s="92">
        <f t="shared" si="18"/>
        <v>0</v>
      </c>
      <c r="AO120" s="92">
        <f t="shared" si="18"/>
        <v>0</v>
      </c>
      <c r="AP120" s="81"/>
      <c r="AQ120" s="82">
        <v>2022</v>
      </c>
      <c r="AR120" s="79">
        <f t="shared" si="23"/>
        <v>0</v>
      </c>
      <c r="AS120" s="79">
        <f t="shared" si="19"/>
        <v>0</v>
      </c>
      <c r="AT120" s="79">
        <f t="shared" si="19"/>
        <v>0</v>
      </c>
      <c r="AU120" s="79">
        <f t="shared" si="19"/>
        <v>0</v>
      </c>
      <c r="AV120" s="79">
        <f t="shared" si="19"/>
        <v>0</v>
      </c>
      <c r="AW120" s="90"/>
      <c r="AX120" s="82">
        <v>2022</v>
      </c>
      <c r="AY120" s="79">
        <f t="shared" si="24"/>
        <v>0</v>
      </c>
      <c r="AZ120" s="79">
        <f t="shared" si="20"/>
        <v>0</v>
      </c>
      <c r="BA120" s="79">
        <f t="shared" si="20"/>
        <v>0</v>
      </c>
      <c r="BB120" s="79">
        <f t="shared" si="20"/>
        <v>0</v>
      </c>
      <c r="BC120" s="79">
        <f t="shared" si="20"/>
        <v>0</v>
      </c>
      <c r="BD120" s="81"/>
      <c r="BE120" s="82">
        <v>2022</v>
      </c>
      <c r="BF120" s="79">
        <f t="shared" si="25"/>
        <v>0</v>
      </c>
      <c r="BG120" s="79">
        <f t="shared" si="21"/>
        <v>0</v>
      </c>
      <c r="BH120" s="79">
        <f t="shared" si="21"/>
        <v>0</v>
      </c>
      <c r="BI120" s="79">
        <f t="shared" si="21"/>
        <v>0</v>
      </c>
      <c r="BJ120" s="79">
        <f t="shared" si="21"/>
        <v>0</v>
      </c>
      <c r="BK120" s="81"/>
      <c r="BL120" s="82">
        <v>2022</v>
      </c>
      <c r="BM120" s="92">
        <f t="shared" si="26"/>
        <v>0</v>
      </c>
      <c r="BN120" s="92">
        <f t="shared" si="22"/>
        <v>0</v>
      </c>
      <c r="BO120" s="92">
        <f t="shared" si="22"/>
        <v>0</v>
      </c>
      <c r="BP120" s="92">
        <f t="shared" si="22"/>
        <v>0</v>
      </c>
      <c r="BQ120" s="92">
        <f t="shared" si="22"/>
        <v>0</v>
      </c>
      <c r="BR120" s="90"/>
    </row>
    <row r="121" spans="1:70" x14ac:dyDescent="0.25">
      <c r="A121" s="23">
        <v>2023</v>
      </c>
      <c r="B121" s="74">
        <v>-11468.864258329384</v>
      </c>
      <c r="C121" s="74">
        <v>-6162.0948245194741</v>
      </c>
      <c r="D121" s="74">
        <v>-2018.1725160216447</v>
      </c>
      <c r="E121" s="74">
        <v>24.682900371997675</v>
      </c>
      <c r="F121" s="74">
        <v>-7967.2607970986865</v>
      </c>
      <c r="G121" s="65"/>
      <c r="H121" s="23">
        <v>2023</v>
      </c>
      <c r="I121" s="74">
        <v>-11468.864258329384</v>
      </c>
      <c r="J121" s="74">
        <v>-6162.0948245194741</v>
      </c>
      <c r="K121" s="74">
        <v>-2018.1725160216447</v>
      </c>
      <c r="L121" s="74">
        <v>24.682900371997675</v>
      </c>
      <c r="M121" s="74">
        <v>-7967.2607970986865</v>
      </c>
      <c r="N121" s="73"/>
      <c r="O121" s="23">
        <v>2023</v>
      </c>
      <c r="P121" s="74">
        <v>-2535.7729355384363</v>
      </c>
      <c r="Q121" s="74">
        <v>-1522.4706922135083</v>
      </c>
      <c r="R121" s="74">
        <v>-569.47757101088064</v>
      </c>
      <c r="S121" s="74">
        <v>-181.40489395312761</v>
      </c>
      <c r="T121" s="74">
        <v>-7083.971298007702</v>
      </c>
      <c r="U121" s="65"/>
      <c r="V121" s="23">
        <v>2023</v>
      </c>
      <c r="W121" s="74">
        <v>-16285.659398119431</v>
      </c>
      <c r="X121" s="74">
        <v>-13366.82267378387</v>
      </c>
      <c r="Y121" s="74">
        <v>-10999.198387067358</v>
      </c>
      <c r="Z121" s="74">
        <v>-346.69791107146739</v>
      </c>
      <c r="AA121" s="74">
        <v>-10008.167020592373</v>
      </c>
      <c r="AB121" s="65"/>
      <c r="AC121" s="23">
        <v>2023</v>
      </c>
      <c r="AD121" s="74">
        <v>-11341.785793359391</v>
      </c>
      <c r="AE121" s="74">
        <v>-5824.3838022751734</v>
      </c>
      <c r="AF121" s="74">
        <v>-900.15595940122148</v>
      </c>
      <c r="AG121" s="74">
        <v>36.045535453304183</v>
      </c>
      <c r="AH121" s="74">
        <v>-8114.9853528499953</v>
      </c>
      <c r="AI121" s="65"/>
      <c r="AJ121" s="82">
        <v>2023</v>
      </c>
      <c r="AK121" s="92">
        <f t="shared" si="18"/>
        <v>-11468.864258329384</v>
      </c>
      <c r="AL121" s="92">
        <f t="shared" si="18"/>
        <v>-6162.0948245194741</v>
      </c>
      <c r="AM121" s="92">
        <f t="shared" si="18"/>
        <v>-2018.1725160216447</v>
      </c>
      <c r="AN121" s="92">
        <f t="shared" si="18"/>
        <v>24.682900371997675</v>
      </c>
      <c r="AO121" s="92">
        <f t="shared" si="18"/>
        <v>-7967.2607970986865</v>
      </c>
      <c r="AP121" s="81"/>
      <c r="AQ121" s="82">
        <v>2023</v>
      </c>
      <c r="AR121" s="79">
        <f t="shared" si="23"/>
        <v>-11468.864258329384</v>
      </c>
      <c r="AS121" s="79">
        <f t="shared" si="19"/>
        <v>-6162.0948245194741</v>
      </c>
      <c r="AT121" s="79">
        <f t="shared" si="19"/>
        <v>-2018.1725160216447</v>
      </c>
      <c r="AU121" s="79">
        <f t="shared" si="19"/>
        <v>24.682900371997675</v>
      </c>
      <c r="AV121" s="79">
        <f t="shared" si="19"/>
        <v>-7967.2607970986865</v>
      </c>
      <c r="AW121" s="90"/>
      <c r="AX121" s="82">
        <v>2023</v>
      </c>
      <c r="AY121" s="79">
        <f t="shared" si="24"/>
        <v>-2535.7729355384363</v>
      </c>
      <c r="AZ121" s="79">
        <f t="shared" si="20"/>
        <v>-1522.4706922135083</v>
      </c>
      <c r="BA121" s="79">
        <f t="shared" si="20"/>
        <v>-569.47757101088064</v>
      </c>
      <c r="BB121" s="79">
        <f t="shared" si="20"/>
        <v>-181.40489395312761</v>
      </c>
      <c r="BC121" s="79">
        <f t="shared" si="20"/>
        <v>-7083.971298007702</v>
      </c>
      <c r="BD121" s="81"/>
      <c r="BE121" s="82">
        <v>2023</v>
      </c>
      <c r="BF121" s="79">
        <f t="shared" si="25"/>
        <v>-16285.659398119431</v>
      </c>
      <c r="BG121" s="79">
        <f t="shared" si="21"/>
        <v>-13366.82267378387</v>
      </c>
      <c r="BH121" s="79">
        <f t="shared" si="21"/>
        <v>-10999.198387067358</v>
      </c>
      <c r="BI121" s="79">
        <f t="shared" si="21"/>
        <v>-346.69791107146739</v>
      </c>
      <c r="BJ121" s="79">
        <f t="shared" si="21"/>
        <v>-10008.167020592373</v>
      </c>
      <c r="BK121" s="81"/>
      <c r="BL121" s="82">
        <v>2023</v>
      </c>
      <c r="BM121" s="92">
        <f t="shared" si="26"/>
        <v>-11341.785793359391</v>
      </c>
      <c r="BN121" s="92">
        <f t="shared" si="22"/>
        <v>-5824.3838022751734</v>
      </c>
      <c r="BO121" s="92">
        <f t="shared" si="22"/>
        <v>-900.15595940122148</v>
      </c>
      <c r="BP121" s="92">
        <f t="shared" si="22"/>
        <v>36.045535453304183</v>
      </c>
      <c r="BQ121" s="92">
        <f t="shared" si="22"/>
        <v>-8114.9853528499953</v>
      </c>
      <c r="BR121" s="90"/>
    </row>
    <row r="122" spans="1:70" x14ac:dyDescent="0.25">
      <c r="A122" s="23">
        <v>2024</v>
      </c>
      <c r="B122" s="75">
        <v>-9342.3088401015848</v>
      </c>
      <c r="C122" s="75">
        <v>-4929.3214421267621</v>
      </c>
      <c r="D122" s="75">
        <v>-1060.0093200883312</v>
      </c>
      <c r="E122" s="75">
        <v>-6.357147829796304</v>
      </c>
      <c r="F122" s="75">
        <v>-9557.991181849211</v>
      </c>
      <c r="G122" s="65"/>
      <c r="H122" s="23">
        <v>2024</v>
      </c>
      <c r="I122" s="75">
        <v>-11872.377851666184</v>
      </c>
      <c r="J122" s="75">
        <v>-7487.0107738263905</v>
      </c>
      <c r="K122" s="75">
        <v>-1758.0135345942472</v>
      </c>
      <c r="L122" s="75">
        <v>-3.2826205125893466</v>
      </c>
      <c r="M122" s="75">
        <v>-10351.761516328494</v>
      </c>
      <c r="N122" s="73"/>
      <c r="O122" s="23">
        <v>2024</v>
      </c>
      <c r="P122" s="75">
        <v>2364.8396215162938</v>
      </c>
      <c r="Q122" s="75">
        <v>335.79884635820054</v>
      </c>
      <c r="R122" s="75">
        <v>-151.95903568778886</v>
      </c>
      <c r="S122" s="75">
        <v>-81.026448835276824</v>
      </c>
      <c r="T122" s="75">
        <v>-9775.2610530584934</v>
      </c>
      <c r="U122" s="65"/>
      <c r="V122" s="23">
        <v>2024</v>
      </c>
      <c r="W122" s="75">
        <v>-24070.794467503671</v>
      </c>
      <c r="X122" s="75">
        <v>-16990.471698549343</v>
      </c>
      <c r="Y122" s="75">
        <v>-5780.5692092841637</v>
      </c>
      <c r="Z122" s="75">
        <v>-216.38272992190468</v>
      </c>
      <c r="AA122" s="75">
        <v>-12369.138430711406</v>
      </c>
      <c r="AB122" s="65"/>
      <c r="AC122" s="23">
        <v>2024</v>
      </c>
      <c r="AD122" s="75">
        <v>-173.55730215506628</v>
      </c>
      <c r="AE122" s="75">
        <v>-2433.2640435316134</v>
      </c>
      <c r="AF122" s="75">
        <v>1709.22847717267</v>
      </c>
      <c r="AG122" s="75">
        <v>1.6734556466763024</v>
      </c>
      <c r="AH122" s="75">
        <v>-12445.400417272351</v>
      </c>
      <c r="AI122" s="65"/>
      <c r="AJ122" s="82">
        <v>2024</v>
      </c>
      <c r="AK122" s="92">
        <f t="shared" si="18"/>
        <v>-9342.3088401015848</v>
      </c>
      <c r="AL122" s="92">
        <f t="shared" si="18"/>
        <v>-4929.3214421267621</v>
      </c>
      <c r="AM122" s="92">
        <f t="shared" si="18"/>
        <v>-1060.0093200883312</v>
      </c>
      <c r="AN122" s="92">
        <f t="shared" si="18"/>
        <v>-6.357147829796304</v>
      </c>
      <c r="AO122" s="92">
        <f t="shared" si="18"/>
        <v>-9557.991181849211</v>
      </c>
      <c r="AP122" s="81"/>
      <c r="AQ122" s="82">
        <v>2024</v>
      </c>
      <c r="AR122" s="79">
        <f t="shared" si="23"/>
        <v>-11872.377851666184</v>
      </c>
      <c r="AS122" s="79">
        <f t="shared" si="19"/>
        <v>-7487.0107738263905</v>
      </c>
      <c r="AT122" s="79">
        <f t="shared" si="19"/>
        <v>-1758.0135345942472</v>
      </c>
      <c r="AU122" s="79">
        <f t="shared" si="19"/>
        <v>-3.2826205125893466</v>
      </c>
      <c r="AV122" s="79">
        <f t="shared" si="19"/>
        <v>-10351.761516328494</v>
      </c>
      <c r="AW122" s="90"/>
      <c r="AX122" s="82">
        <v>2024</v>
      </c>
      <c r="AY122" s="79">
        <f t="shared" si="24"/>
        <v>2364.8396215162938</v>
      </c>
      <c r="AZ122" s="79">
        <f t="shared" si="20"/>
        <v>335.79884635820054</v>
      </c>
      <c r="BA122" s="79">
        <f t="shared" si="20"/>
        <v>-151.95903568778886</v>
      </c>
      <c r="BB122" s="79">
        <f t="shared" si="20"/>
        <v>-81.026448835276824</v>
      </c>
      <c r="BC122" s="79">
        <f t="shared" si="20"/>
        <v>-9775.2610530584934</v>
      </c>
      <c r="BD122" s="81"/>
      <c r="BE122" s="82">
        <v>2024</v>
      </c>
      <c r="BF122" s="79">
        <f t="shared" si="25"/>
        <v>-24070.794467503671</v>
      </c>
      <c r="BG122" s="79">
        <f t="shared" si="21"/>
        <v>-16990.471698549343</v>
      </c>
      <c r="BH122" s="79">
        <f t="shared" si="21"/>
        <v>-5780.5692092841637</v>
      </c>
      <c r="BI122" s="79">
        <f t="shared" si="21"/>
        <v>-216.38272992190468</v>
      </c>
      <c r="BJ122" s="79">
        <f t="shared" si="21"/>
        <v>-12369.138430711406</v>
      </c>
      <c r="BK122" s="81"/>
      <c r="BL122" s="82">
        <v>2024</v>
      </c>
      <c r="BM122" s="92">
        <f t="shared" si="26"/>
        <v>-173.55730215506628</v>
      </c>
      <c r="BN122" s="92">
        <f t="shared" si="22"/>
        <v>-2433.2640435316134</v>
      </c>
      <c r="BO122" s="92">
        <f t="shared" si="22"/>
        <v>1709.22847717267</v>
      </c>
      <c r="BP122" s="92">
        <f t="shared" si="22"/>
        <v>1.6734556466763024</v>
      </c>
      <c r="BQ122" s="92">
        <f t="shared" si="22"/>
        <v>-12445.400417272351</v>
      </c>
      <c r="BR122" s="90"/>
    </row>
    <row r="123" spans="1:70" x14ac:dyDescent="0.25">
      <c r="A123" s="23">
        <v>2025</v>
      </c>
      <c r="B123" s="74">
        <v>-5554.5047224971931</v>
      </c>
      <c r="C123" s="74">
        <v>-5503.5340565473307</v>
      </c>
      <c r="D123" s="74">
        <v>-1013.9797440371476</v>
      </c>
      <c r="E123" s="74">
        <v>3.3357210517351632</v>
      </c>
      <c r="F123" s="74">
        <v>-3569.4354116686154</v>
      </c>
      <c r="G123" s="65"/>
      <c r="H123" s="23">
        <v>2025</v>
      </c>
      <c r="I123" s="74">
        <v>-2929.0282262342516</v>
      </c>
      <c r="J123" s="74">
        <v>-2286.7693401006982</v>
      </c>
      <c r="K123" s="74">
        <v>-1236.9006778935072</v>
      </c>
      <c r="L123" s="74">
        <v>4.6563901657573297</v>
      </c>
      <c r="M123" s="74">
        <v>-3921.0222380584455</v>
      </c>
      <c r="N123" s="73"/>
      <c r="O123" s="23">
        <v>2025</v>
      </c>
      <c r="P123" s="74">
        <v>3158.6413878574967</v>
      </c>
      <c r="Q123" s="74">
        <v>1396.3963757242309</v>
      </c>
      <c r="R123" s="74">
        <v>463.42921333852064</v>
      </c>
      <c r="S123" s="74">
        <v>-19.033444406377384</v>
      </c>
      <c r="T123" s="74">
        <v>-3726.1535876785056</v>
      </c>
      <c r="U123" s="65"/>
      <c r="V123" s="23">
        <v>2025</v>
      </c>
      <c r="W123" s="74">
        <v>-13330.882623157464</v>
      </c>
      <c r="X123" s="74">
        <v>-4545.3526232892182</v>
      </c>
      <c r="Y123" s="74">
        <v>-4511.8335650856607</v>
      </c>
      <c r="Z123" s="74">
        <v>-169.2211035089349</v>
      </c>
      <c r="AA123" s="74">
        <v>-7496.8111851492431</v>
      </c>
      <c r="AB123" s="65"/>
      <c r="AC123" s="23">
        <v>2025</v>
      </c>
      <c r="AD123" s="74">
        <v>-5382.9721143508796</v>
      </c>
      <c r="AE123" s="74">
        <v>-3708.3462097235024</v>
      </c>
      <c r="AF123" s="74">
        <v>2593.5292274862586</v>
      </c>
      <c r="AG123" s="74">
        <v>-43.080533421001746</v>
      </c>
      <c r="AH123" s="74">
        <v>-5113.6807629044051</v>
      </c>
      <c r="AI123" s="65"/>
      <c r="AJ123" s="82">
        <v>2025</v>
      </c>
      <c r="AK123" s="92">
        <f t="shared" si="18"/>
        <v>-5554.5047224971931</v>
      </c>
      <c r="AL123" s="92">
        <f t="shared" si="18"/>
        <v>-5503.5340565473307</v>
      </c>
      <c r="AM123" s="92">
        <f t="shared" si="18"/>
        <v>-1013.9797440371476</v>
      </c>
      <c r="AN123" s="92">
        <f t="shared" si="18"/>
        <v>3.3357210517351632</v>
      </c>
      <c r="AO123" s="92">
        <f t="shared" si="18"/>
        <v>-3569.4354116686154</v>
      </c>
      <c r="AP123" s="81"/>
      <c r="AQ123" s="82">
        <v>2025</v>
      </c>
      <c r="AR123" s="79">
        <f t="shared" si="23"/>
        <v>-2929.0282262342516</v>
      </c>
      <c r="AS123" s="79">
        <f t="shared" si="19"/>
        <v>-2286.7693401006982</v>
      </c>
      <c r="AT123" s="79">
        <f t="shared" si="19"/>
        <v>-1236.9006778935072</v>
      </c>
      <c r="AU123" s="79">
        <f t="shared" si="19"/>
        <v>4.6563901657573297</v>
      </c>
      <c r="AV123" s="91">
        <f>M123</f>
        <v>-3921.0222380584455</v>
      </c>
      <c r="AW123" s="90"/>
      <c r="AX123" s="82">
        <v>2025</v>
      </c>
      <c r="AY123" s="79">
        <f t="shared" si="24"/>
        <v>3158.6413878574967</v>
      </c>
      <c r="AZ123" s="79">
        <f t="shared" si="20"/>
        <v>1396.3963757242309</v>
      </c>
      <c r="BA123" s="79">
        <f t="shared" si="20"/>
        <v>463.42921333852064</v>
      </c>
      <c r="BB123" s="79">
        <f t="shared" si="20"/>
        <v>-19.033444406377384</v>
      </c>
      <c r="BC123" s="79">
        <f t="shared" si="20"/>
        <v>-3726.1535876785056</v>
      </c>
      <c r="BD123" s="81"/>
      <c r="BE123" s="82">
        <v>2025</v>
      </c>
      <c r="BF123" s="79">
        <f t="shared" si="25"/>
        <v>-13330.882623157464</v>
      </c>
      <c r="BG123" s="79">
        <f t="shared" si="21"/>
        <v>-4545.3526232892182</v>
      </c>
      <c r="BH123" s="79">
        <f t="shared" si="21"/>
        <v>-4511.8335650856607</v>
      </c>
      <c r="BI123" s="79">
        <f t="shared" si="21"/>
        <v>-169.2211035089349</v>
      </c>
      <c r="BJ123" s="79">
        <f t="shared" si="21"/>
        <v>-7496.8111851492431</v>
      </c>
      <c r="BK123" s="81"/>
      <c r="BL123" s="82">
        <v>2025</v>
      </c>
      <c r="BM123" s="92">
        <f t="shared" si="26"/>
        <v>-5382.9721143508796</v>
      </c>
      <c r="BN123" s="92">
        <f t="shared" si="22"/>
        <v>-3708.3462097235024</v>
      </c>
      <c r="BO123" s="92">
        <f t="shared" si="22"/>
        <v>2593.5292274862586</v>
      </c>
      <c r="BP123" s="92">
        <f t="shared" si="22"/>
        <v>-43.080533421001746</v>
      </c>
      <c r="BQ123" s="92">
        <f>AH123</f>
        <v>-5113.6807629044051</v>
      </c>
      <c r="BR123" s="90"/>
    </row>
    <row r="124" spans="1:70" x14ac:dyDescent="0.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</row>
  </sheetData>
  <scenarios current="0">
    <scenario name="Neutral" locked="1" count="1" user="Kiet Lee" comment="Created by Kiet Lee on 10/10/2017">
      <inputCells r="B2" val="5" numFmtId="9"/>
    </scenario>
  </scenarios>
  <mergeCells count="22">
    <mergeCell ref="BE58:BE73"/>
    <mergeCell ref="A27:A42"/>
    <mergeCell ref="F27:F42"/>
    <mergeCell ref="A58:A73"/>
    <mergeCell ref="H58:H73"/>
    <mergeCell ref="O58:O73"/>
    <mergeCell ref="BL78:BL93"/>
    <mergeCell ref="BL58:BL73"/>
    <mergeCell ref="A78:A93"/>
    <mergeCell ref="H78:H93"/>
    <mergeCell ref="O78:O93"/>
    <mergeCell ref="V78:V93"/>
    <mergeCell ref="AC78:AC93"/>
    <mergeCell ref="AJ78:AJ93"/>
    <mergeCell ref="AQ78:AQ93"/>
    <mergeCell ref="AX78:AX93"/>
    <mergeCell ref="BE78:BE93"/>
    <mergeCell ref="V58:V73"/>
    <mergeCell ref="AC58:AC73"/>
    <mergeCell ref="AJ58:AJ73"/>
    <mergeCell ref="AQ58:AQ73"/>
    <mergeCell ref="AX58:AX73"/>
  </mergeCells>
  <conditionalFormatting sqref="D17:G21 H17:H23 M17:Q23">
    <cfRule type="cellIs" dxfId="3" priority="4" operator="lessThan">
      <formula>0</formula>
    </cfRule>
  </conditionalFormatting>
  <conditionalFormatting sqref="I17:L21">
    <cfRule type="cellIs" dxfId="2" priority="3" operator="lessThan">
      <formula>0</formula>
    </cfRule>
  </conditionalFormatting>
  <conditionalFormatting sqref="D22:G23">
    <cfRule type="cellIs" dxfId="1" priority="2" operator="lessThan">
      <formula>0</formula>
    </cfRule>
  </conditionalFormatting>
  <conditionalFormatting sqref="I22:L2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FD03FD-142E-4659-B0D9-6C51BC43733D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30E5BC86-7937-4822-BB6A-AB571B20627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95FA02F-9DA9-4B07-9E43-3FF6AA0FF2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D18D966-648C-4B45-AE7D-79690920BCF6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51ac4e04-0f7f-4421-8443-217e98103914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a14523ce-dede-483e-883a-2d83261080bd"/>
  </ds:schemaRefs>
</ds:datastoreItem>
</file>

<file path=customXml/itemProps5.xml><?xml version="1.0" encoding="utf-8"?>
<ds:datastoreItem xmlns:ds="http://schemas.openxmlformats.org/officeDocument/2006/customXml" ds:itemID="{ADEB10F2-DEC7-4C59-9567-3BAA9BB53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Assumptions</vt:lpstr>
      <vt:lpstr>Results Summary</vt:lpstr>
      <vt:lpstr>Benefits - Option B3</vt:lpstr>
      <vt:lpstr>Benefits - Option C2</vt:lpstr>
      <vt:lpstr>Benefits - Option C2_Extend</vt:lpstr>
      <vt:lpstr>Benefits - Option B3 MA</vt:lpstr>
      <vt:lpstr>Benefits - Option C2 MA</vt:lpstr>
      <vt:lpstr>Discount_rate</vt:lpstr>
      <vt:lpstr>Minor</vt:lpstr>
      <vt:lpstr>Network_option_lifespan</vt:lpstr>
      <vt:lpstr>Network_payment_duration_years</vt:lpstr>
      <vt:lpstr>Non_network_option_lifespan</vt:lpstr>
      <vt:lpstr>Non_Network_payment_duration_years</vt:lpstr>
      <vt:lpstr>Option_B3_Cost</vt:lpstr>
      <vt:lpstr>Option_B3_Year</vt:lpstr>
      <vt:lpstr>Option_C2_Extend</vt:lpstr>
      <vt:lpstr>Option_C2_PresentCost</vt:lpstr>
      <vt:lpstr>Option_C2_Year</vt:lpstr>
      <vt:lpstr>Snowylink_Year</vt:lpstr>
      <vt:lpstr>Snowylink2_Cost</vt:lpstr>
      <vt:lpstr>VCR_GWh</vt:lpstr>
    </vt:vector>
  </TitlesOfParts>
  <Company>AEMO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Kiet Lee</dc:creator>
  <cp:lastModifiedBy>Kiet Lee</cp:lastModifiedBy>
  <dcterms:created xsi:type="dcterms:W3CDTF">2017-10-05T05:24:53Z</dcterms:created>
  <dcterms:modified xsi:type="dcterms:W3CDTF">2019-07-02T05:11:04Z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