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ott1\AppData\Local\Offline Records (10)\Australian Energy Market ~ ENERGY TRADING - COMPLIANCE - Revenue Strategy\"/>
    </mc:Choice>
  </mc:AlternateContent>
  <bookViews>
    <workbookView xWindow="120" yWindow="90" windowWidth="28620" windowHeight="13170"/>
  </bookViews>
  <sheets>
    <sheet name="Example" sheetId="1" r:id="rId1"/>
  </sheets>
  <calcPr calcId="171027"/>
</workbook>
</file>

<file path=xl/calcChain.xml><?xml version="1.0" encoding="utf-8"?>
<calcChain xmlns="http://schemas.openxmlformats.org/spreadsheetml/2006/main">
  <c r="H25" i="1" l="1"/>
  <c r="J4" i="1"/>
  <c r="K17" i="1" l="1"/>
  <c r="J17" i="1"/>
  <c r="K16" i="1"/>
  <c r="J16" i="1"/>
  <c r="K14" i="1"/>
  <c r="J14" i="1"/>
  <c r="K13" i="1"/>
  <c r="J13" i="1"/>
  <c r="J11" i="1"/>
  <c r="K11" i="1"/>
  <c r="K10" i="1"/>
  <c r="L12" i="1" s="1"/>
  <c r="J10" i="1"/>
  <c r="K5" i="1"/>
  <c r="K6" i="1"/>
  <c r="J6" i="1"/>
  <c r="J5" i="1"/>
  <c r="K4" i="1"/>
  <c r="G12" i="1"/>
  <c r="H18" i="1"/>
  <c r="G18" i="1"/>
  <c r="E19" i="1"/>
  <c r="D19" i="1"/>
  <c r="G22" i="1" s="1"/>
  <c r="H12" i="1"/>
  <c r="L18" i="1" l="1"/>
  <c r="L15" i="1"/>
  <c r="L9" i="1"/>
  <c r="G21" i="1"/>
  <c r="H21" i="1"/>
  <c r="H19" i="1"/>
  <c r="H22" i="1"/>
  <c r="G26" i="1" l="1"/>
  <c r="G25" i="1"/>
  <c r="L23" i="1"/>
  <c r="L22" i="1"/>
  <c r="L19" i="1"/>
  <c r="M19" i="1" s="1"/>
  <c r="L21" i="1"/>
  <c r="L26" i="1" s="1"/>
  <c r="H26" i="1"/>
  <c r="H27" i="1"/>
  <c r="G27" i="1"/>
  <c r="L24" i="1" l="1"/>
  <c r="L27" i="1"/>
  <c r="L25" i="1"/>
  <c r="L33" i="1" l="1"/>
  <c r="L32" i="1"/>
  <c r="L31" i="1"/>
</calcChain>
</file>

<file path=xl/sharedStrings.xml><?xml version="1.0" encoding="utf-8"?>
<sst xmlns="http://schemas.openxmlformats.org/spreadsheetml/2006/main" count="69" uniqueCount="31">
  <si>
    <t>Region 1</t>
  </si>
  <si>
    <t>Region 2</t>
  </si>
  <si>
    <t>Unit 1</t>
  </si>
  <si>
    <t>Unit 2</t>
  </si>
  <si>
    <t>Unit 3</t>
  </si>
  <si>
    <t>Unit 4</t>
  </si>
  <si>
    <t>Load 1</t>
  </si>
  <si>
    <t>Load 2</t>
  </si>
  <si>
    <t>Forecast Error</t>
  </si>
  <si>
    <t>Within 5 min</t>
  </si>
  <si>
    <t>MNS</t>
  </si>
  <si>
    <t>MS</t>
  </si>
  <si>
    <t>Part 1</t>
  </si>
  <si>
    <t>Part 2</t>
  </si>
  <si>
    <t>Part 3</t>
  </si>
  <si>
    <t>Unit 5</t>
  </si>
  <si>
    <t>Raise</t>
  </si>
  <si>
    <t>Lower</t>
  </si>
  <si>
    <t>Element</t>
  </si>
  <si>
    <t>Type</t>
  </si>
  <si>
    <t>Participant</t>
  </si>
  <si>
    <t>Residual</t>
  </si>
  <si>
    <t>MS &amp; MNS</t>
  </si>
  <si>
    <t>AEMO*</t>
  </si>
  <si>
    <t>CS Energy*</t>
  </si>
  <si>
    <t>MPFs</t>
  </si>
  <si>
    <t>Of which:</t>
  </si>
  <si>
    <t>MPFs both MS and MNS</t>
  </si>
  <si>
    <t>*for simplicity, in both cases, ignoring any REF and LEF values: any negative REF or LEF values should contribute to the MPF under both methods</t>
  </si>
  <si>
    <t>Key questions:</t>
  </si>
  <si>
    <t>Do we let MPFs go negative? E.g. Participant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</si>
</sst>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9C0006"/>
      <name val="Calibri"/>
      <family val="2"/>
      <scheme val="minor"/>
    </font>
    <font>
      <b/>
      <u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6" fillId="3" borderId="0" xfId="3" applyFont="1"/>
    <xf numFmtId="0" fontId="7" fillId="2" borderId="0" xfId="2" applyFont="1"/>
    <xf numFmtId="0" fontId="3" fillId="3" borderId="0" xfId="3" applyAlignment="1">
      <alignment horizontal="center"/>
    </xf>
    <xf numFmtId="0" fontId="4" fillId="4" borderId="0" xfId="4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5" borderId="0" xfId="3" applyFill="1" applyAlignment="1">
      <alignment horizontal="center"/>
    </xf>
    <xf numFmtId="0" fontId="4" fillId="5" borderId="0" xfId="4" applyFill="1" applyAlignment="1">
      <alignment horizontal="center"/>
    </xf>
    <xf numFmtId="0" fontId="6" fillId="5" borderId="0" xfId="3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16</xdr:col>
      <xdr:colOff>284410</xdr:colOff>
      <xdr:row>8</xdr:row>
      <xdr:rowOff>145809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62950" y="381000"/>
          <a:ext cx="1503610" cy="12888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MSF</a:t>
          </a:r>
        </a:p>
      </xdr:txBody>
    </xdr:sp>
    <xdr:clientData/>
  </xdr:twoCellAnchor>
  <xdr:twoCellAnchor>
    <xdr:from>
      <xdr:col>14</xdr:col>
      <xdr:colOff>0</xdr:colOff>
      <xdr:row>9</xdr:row>
      <xdr:rowOff>34652</xdr:rowOff>
    </xdr:from>
    <xdr:to>
      <xdr:col>16</xdr:col>
      <xdr:colOff>284410</xdr:colOff>
      <xdr:row>16</xdr:row>
      <xdr:rowOff>133162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62950" y="1749152"/>
          <a:ext cx="1503610" cy="143201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SDF</a:t>
          </a:r>
        </a:p>
      </xdr:txBody>
    </xdr:sp>
    <xdr:clientData/>
  </xdr:twoCellAnchor>
  <xdr:twoCellAnchor>
    <xdr:from>
      <xdr:col>14</xdr:col>
      <xdr:colOff>0</xdr:colOff>
      <xdr:row>17</xdr:row>
      <xdr:rowOff>22820</xdr:rowOff>
    </xdr:from>
    <xdr:to>
      <xdr:col>16</xdr:col>
      <xdr:colOff>284410</xdr:colOff>
      <xdr:row>25</xdr:row>
      <xdr:rowOff>74030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2950" y="3261320"/>
          <a:ext cx="1503610" cy="157521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SFF</a:t>
          </a:r>
        </a:p>
      </xdr:txBody>
    </xdr:sp>
    <xdr:clientData/>
  </xdr:twoCellAnchor>
  <xdr:twoCellAnchor>
    <xdr:from>
      <xdr:col>16</xdr:col>
      <xdr:colOff>428436</xdr:colOff>
      <xdr:row>2</xdr:row>
      <xdr:rowOff>0</xdr:rowOff>
    </xdr:from>
    <xdr:to>
      <xdr:col>19</xdr:col>
      <xdr:colOff>103246</xdr:colOff>
      <xdr:row>8</xdr:row>
      <xdr:rowOff>145809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10586" y="381000"/>
          <a:ext cx="1503610" cy="12888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MSF</a:t>
          </a:r>
        </a:p>
      </xdr:txBody>
    </xdr:sp>
    <xdr:clientData/>
  </xdr:twoCellAnchor>
  <xdr:twoCellAnchor>
    <xdr:from>
      <xdr:col>16</xdr:col>
      <xdr:colOff>428436</xdr:colOff>
      <xdr:row>9</xdr:row>
      <xdr:rowOff>50740</xdr:rowOff>
    </xdr:from>
    <xdr:to>
      <xdr:col>19</xdr:col>
      <xdr:colOff>103246</xdr:colOff>
      <xdr:row>12</xdr:row>
      <xdr:rowOff>17343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10586" y="1765240"/>
          <a:ext cx="1503610" cy="538103"/>
        </a:xfrm>
        <a:prstGeom prst="roundRect">
          <a:avLst/>
        </a:prstGeom>
        <a:solidFill>
          <a:schemeClr val="tx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MNSTOT</a:t>
          </a:r>
        </a:p>
      </xdr:txBody>
    </xdr:sp>
    <xdr:clientData/>
  </xdr:twoCellAnchor>
  <xdr:twoCellAnchor>
    <xdr:from>
      <xdr:col>16</xdr:col>
      <xdr:colOff>428436</xdr:colOff>
      <xdr:row>12</xdr:row>
      <xdr:rowOff>71708</xdr:rowOff>
    </xdr:from>
    <xdr:to>
      <xdr:col>19</xdr:col>
      <xdr:colOff>103246</xdr:colOff>
      <xdr:row>16</xdr:row>
      <xdr:rowOff>136606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10586" y="2357708"/>
          <a:ext cx="1503610" cy="826898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SDRF</a:t>
          </a:r>
        </a:p>
        <a:p>
          <a:pPr algn="ctr"/>
          <a:r>
            <a:rPr lang="en-AU" sz="1200">
              <a:solidFill>
                <a:schemeClr val="tx1"/>
              </a:solidFill>
            </a:rPr>
            <a:t>= SDF-MNSTOT</a:t>
          </a:r>
        </a:p>
      </xdr:txBody>
    </xdr:sp>
    <xdr:clientData/>
  </xdr:twoCellAnchor>
  <xdr:twoCellAnchor>
    <xdr:from>
      <xdr:col>16</xdr:col>
      <xdr:colOff>428436</xdr:colOff>
      <xdr:row>17</xdr:row>
      <xdr:rowOff>22820</xdr:rowOff>
    </xdr:from>
    <xdr:to>
      <xdr:col>19</xdr:col>
      <xdr:colOff>103246</xdr:colOff>
      <xdr:row>20</xdr:row>
      <xdr:rowOff>95724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10586" y="3261320"/>
          <a:ext cx="1503610" cy="644404"/>
        </a:xfrm>
        <a:prstGeom prst="roundRect">
          <a:avLst/>
        </a:prstGeom>
        <a:solidFill>
          <a:schemeClr val="tx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en-AU" sz="1400" i="0">
              <a:solidFill>
                <a:schemeClr val="tx1"/>
              </a:solidFill>
              <a:latin typeface="Cambria Math" panose="02040503050406030204" pitchFamily="18" charset="0"/>
            </a:rPr>
            <a:t>𝑆𝐹𝐹∗𝑀𝑁𝑆𝑇𝑂𝑇/𝑆𝐷𝐹</a:t>
          </a:r>
          <a:endParaRPr lang="en-AU" sz="14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428436</xdr:colOff>
      <xdr:row>20</xdr:row>
      <xdr:rowOff>171400</xdr:rowOff>
    </xdr:from>
    <xdr:to>
      <xdr:col>19</xdr:col>
      <xdr:colOff>103246</xdr:colOff>
      <xdr:row>25</xdr:row>
      <xdr:rowOff>78106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010586" y="3981400"/>
          <a:ext cx="1503610" cy="859206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SFRF</a:t>
          </a:r>
        </a:p>
      </xdr:txBody>
    </xdr:sp>
    <xdr:clientData/>
  </xdr:twoCellAnchor>
  <xdr:twoCellAnchor>
    <xdr:from>
      <xdr:col>19</xdr:col>
      <xdr:colOff>255820</xdr:colOff>
      <xdr:row>2</xdr:row>
      <xdr:rowOff>0</xdr:rowOff>
    </xdr:from>
    <xdr:to>
      <xdr:col>21</xdr:col>
      <xdr:colOff>540230</xdr:colOff>
      <xdr:row>8</xdr:row>
      <xdr:rowOff>145809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66770" y="381000"/>
          <a:ext cx="1503610" cy="12888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MSF</a:t>
          </a:r>
        </a:p>
      </xdr:txBody>
    </xdr:sp>
    <xdr:clientData/>
  </xdr:twoCellAnchor>
  <xdr:twoCellAnchor>
    <xdr:from>
      <xdr:col>19</xdr:col>
      <xdr:colOff>255820</xdr:colOff>
      <xdr:row>9</xdr:row>
      <xdr:rowOff>42838</xdr:rowOff>
    </xdr:from>
    <xdr:to>
      <xdr:col>21</xdr:col>
      <xdr:colOff>540230</xdr:colOff>
      <xdr:row>12</xdr:row>
      <xdr:rowOff>17299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66770" y="1757338"/>
          <a:ext cx="1503610" cy="545961"/>
        </a:xfrm>
        <a:prstGeom prst="roundRect">
          <a:avLst/>
        </a:prstGeom>
        <a:solidFill>
          <a:schemeClr val="tx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MNSTOT</a:t>
          </a:r>
        </a:p>
      </xdr:txBody>
    </xdr:sp>
    <xdr:clientData/>
  </xdr:twoCellAnchor>
  <xdr:twoCellAnchor>
    <xdr:from>
      <xdr:col>19</xdr:col>
      <xdr:colOff>255820</xdr:colOff>
      <xdr:row>12</xdr:row>
      <xdr:rowOff>71708</xdr:rowOff>
    </xdr:from>
    <xdr:to>
      <xdr:col>21</xdr:col>
      <xdr:colOff>540230</xdr:colOff>
      <xdr:row>15</xdr:row>
      <xdr:rowOff>126166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66770" y="2357708"/>
          <a:ext cx="1503610" cy="625958"/>
        </a:xfrm>
        <a:prstGeom prst="roundRect">
          <a:avLst/>
        </a:prstGeom>
        <a:solidFill>
          <a:schemeClr val="tx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en-AU" sz="1400" i="0">
              <a:solidFill>
                <a:schemeClr val="tx1"/>
              </a:solidFill>
              <a:latin typeface="Cambria Math" panose="02040503050406030204" pitchFamily="18" charset="0"/>
            </a:rPr>
            <a:t>𝑆𝐹𝐹∗𝑀𝑁𝑆𝑇𝑂𝑇/𝑆𝐷𝐹</a:t>
          </a:r>
          <a:endParaRPr lang="en-AU" sz="14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255820</xdr:colOff>
      <xdr:row>20</xdr:row>
      <xdr:rowOff>171400</xdr:rowOff>
    </xdr:from>
    <xdr:to>
      <xdr:col>21</xdr:col>
      <xdr:colOff>540230</xdr:colOff>
      <xdr:row>25</xdr:row>
      <xdr:rowOff>78106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666770" y="3981400"/>
          <a:ext cx="1503610" cy="859206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SFRF</a:t>
          </a:r>
        </a:p>
      </xdr:txBody>
    </xdr:sp>
    <xdr:clientData/>
  </xdr:twoCellAnchor>
  <xdr:twoCellAnchor>
    <xdr:from>
      <xdr:col>19</xdr:col>
      <xdr:colOff>248468</xdr:colOff>
      <xdr:row>16</xdr:row>
      <xdr:rowOff>29788</xdr:rowOff>
    </xdr:from>
    <xdr:to>
      <xdr:col>21</xdr:col>
      <xdr:colOff>532878</xdr:colOff>
      <xdr:row>20</xdr:row>
      <xdr:rowOff>94686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659418" y="3077788"/>
          <a:ext cx="1503610" cy="826898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SDRF</a:t>
          </a:r>
        </a:p>
      </xdr:txBody>
    </xdr:sp>
    <xdr:clientData/>
  </xdr:twoCellAnchor>
  <xdr:twoCellAnchor>
    <xdr:from>
      <xdr:col>22</xdr:col>
      <xdr:colOff>90556</xdr:colOff>
      <xdr:row>2</xdr:row>
      <xdr:rowOff>30294</xdr:rowOff>
    </xdr:from>
    <xdr:to>
      <xdr:col>24</xdr:col>
      <xdr:colOff>374966</xdr:colOff>
      <xdr:row>8</xdr:row>
      <xdr:rowOff>176103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330306" y="411294"/>
          <a:ext cx="1503610" cy="12888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MSF</a:t>
          </a:r>
        </a:p>
      </xdr:txBody>
    </xdr:sp>
    <xdr:clientData/>
  </xdr:twoCellAnchor>
  <xdr:twoCellAnchor>
    <xdr:from>
      <xdr:col>22</xdr:col>
      <xdr:colOff>90556</xdr:colOff>
      <xdr:row>9</xdr:row>
      <xdr:rowOff>34652</xdr:rowOff>
    </xdr:from>
    <xdr:to>
      <xdr:col>24</xdr:col>
      <xdr:colOff>374966</xdr:colOff>
      <xdr:row>15</xdr:row>
      <xdr:rowOff>122721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330306" y="1749152"/>
          <a:ext cx="1503610" cy="1231069"/>
        </a:xfrm>
        <a:prstGeom prst="roundRect">
          <a:avLst/>
        </a:prstGeom>
        <a:solidFill>
          <a:schemeClr val="tx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MNSF</a:t>
          </a:r>
        </a:p>
      </xdr:txBody>
    </xdr:sp>
    <xdr:clientData/>
  </xdr:twoCellAnchor>
  <xdr:twoCellAnchor>
    <xdr:from>
      <xdr:col>22</xdr:col>
      <xdr:colOff>83204</xdr:colOff>
      <xdr:row>16</xdr:row>
      <xdr:rowOff>29788</xdr:rowOff>
    </xdr:from>
    <xdr:to>
      <xdr:col>24</xdr:col>
      <xdr:colOff>367614</xdr:colOff>
      <xdr:row>25</xdr:row>
      <xdr:rowOff>72992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322954" y="3077788"/>
          <a:ext cx="1503610" cy="1757704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Residual</a:t>
          </a:r>
        </a:p>
        <a:p>
          <a:pPr algn="ctr"/>
          <a:r>
            <a:rPr lang="en-AU">
              <a:solidFill>
                <a:schemeClr val="tx1"/>
              </a:solidFill>
            </a:rPr>
            <a:t>Load</a:t>
          </a:r>
        </a:p>
        <a:p>
          <a:pPr algn="ctr"/>
          <a:r>
            <a:rPr lang="en-AU">
              <a:solidFill>
                <a:schemeClr val="tx1"/>
              </a:solidFill>
            </a:rPr>
            <a:t>Factor</a:t>
          </a:r>
        </a:p>
      </xdr:txBody>
    </xdr:sp>
    <xdr:clientData/>
  </xdr:twoCellAnchor>
  <xdr:twoCellAnchor>
    <xdr:from>
      <xdr:col>24</xdr:col>
      <xdr:colOff>540107</xdr:colOff>
      <xdr:row>2</xdr:row>
      <xdr:rowOff>0</xdr:rowOff>
    </xdr:from>
    <xdr:to>
      <xdr:col>26</xdr:col>
      <xdr:colOff>237092</xdr:colOff>
      <xdr:row>25</xdr:row>
      <xdr:rowOff>67391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999057" y="381000"/>
          <a:ext cx="916185" cy="4448891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>
              <a:solidFill>
                <a:schemeClr val="tx1"/>
              </a:solidFill>
            </a:rPr>
            <a:t>AMPF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workbookViewId="0">
      <selection activeCell="F28" sqref="F28:G28"/>
    </sheetView>
  </sheetViews>
  <sheetFormatPr defaultRowHeight="15" x14ac:dyDescent="0.25"/>
  <cols>
    <col min="1" max="1" width="10.5703125" bestFit="1" customWidth="1"/>
    <col min="2" max="2" width="8" customWidth="1"/>
    <col min="6" max="6" width="10.140625" bestFit="1" customWidth="1"/>
  </cols>
  <sheetData>
    <row r="2" spans="1:13" x14ac:dyDescent="0.25">
      <c r="G2" s="16" t="s">
        <v>24</v>
      </c>
      <c r="H2" s="17"/>
      <c r="J2" s="16" t="s">
        <v>23</v>
      </c>
      <c r="K2" s="17"/>
      <c r="M2" t="s">
        <v>28</v>
      </c>
    </row>
    <row r="3" spans="1:13" x14ac:dyDescent="0.25">
      <c r="A3" s="10" t="s">
        <v>20</v>
      </c>
      <c r="B3" s="10" t="s">
        <v>19</v>
      </c>
      <c r="C3" s="10" t="s">
        <v>18</v>
      </c>
      <c r="D3" s="1" t="s">
        <v>16</v>
      </c>
      <c r="E3" s="1" t="s">
        <v>17</v>
      </c>
      <c r="G3" s="1" t="s">
        <v>16</v>
      </c>
      <c r="H3" s="1" t="s">
        <v>17</v>
      </c>
      <c r="J3" s="1" t="s">
        <v>16</v>
      </c>
      <c r="K3" s="1" t="s">
        <v>17</v>
      </c>
    </row>
    <row r="4" spans="1:13" x14ac:dyDescent="0.25">
      <c r="A4" s="10" t="s">
        <v>12</v>
      </c>
      <c r="B4" s="10" t="s">
        <v>11</v>
      </c>
      <c r="C4" s="10" t="s">
        <v>2</v>
      </c>
      <c r="D4" s="6">
        <v>5</v>
      </c>
      <c r="E4" s="7">
        <v>-15</v>
      </c>
      <c r="I4" t="s">
        <v>12</v>
      </c>
      <c r="J4" s="1">
        <f>MIN(SUM(D4:D5),0)</f>
        <v>-10</v>
      </c>
      <c r="K4" s="1">
        <f>MIN(SUM(E4:E5),0)</f>
        <v>-13</v>
      </c>
    </row>
    <row r="5" spans="1:13" x14ac:dyDescent="0.25">
      <c r="A5" s="10" t="s">
        <v>12</v>
      </c>
      <c r="B5" s="10" t="s">
        <v>11</v>
      </c>
      <c r="C5" s="10" t="s">
        <v>3</v>
      </c>
      <c r="D5" s="6">
        <v>-15</v>
      </c>
      <c r="E5" s="7">
        <v>2</v>
      </c>
      <c r="I5" t="s">
        <v>13</v>
      </c>
      <c r="J5" s="1">
        <f>MIN(SUM(D6:D7),0)</f>
        <v>-25</v>
      </c>
      <c r="K5" s="1">
        <f>MIN(SUM(E6:E7),0)</f>
        <v>-15</v>
      </c>
    </row>
    <row r="6" spans="1:13" x14ac:dyDescent="0.25">
      <c r="A6" s="10" t="s">
        <v>13</v>
      </c>
      <c r="B6" s="10" t="s">
        <v>11</v>
      </c>
      <c r="C6" s="10" t="s">
        <v>4</v>
      </c>
      <c r="D6" s="6">
        <v>-15</v>
      </c>
      <c r="E6" s="7">
        <v>-20</v>
      </c>
      <c r="I6" t="s">
        <v>14</v>
      </c>
      <c r="J6" s="11">
        <f>MIN(SUM(D8),0)</f>
        <v>0</v>
      </c>
      <c r="K6" s="1">
        <f>MIN(E8,0)</f>
        <v>-1</v>
      </c>
    </row>
    <row r="7" spans="1:13" x14ac:dyDescent="0.25">
      <c r="A7" s="10" t="s">
        <v>13</v>
      </c>
      <c r="B7" s="10" t="s">
        <v>11</v>
      </c>
      <c r="C7" s="10" t="s">
        <v>5</v>
      </c>
      <c r="D7" s="6">
        <v>-10</v>
      </c>
      <c r="E7" s="7">
        <v>5</v>
      </c>
    </row>
    <row r="8" spans="1:13" x14ac:dyDescent="0.25">
      <c r="A8" s="10" t="s">
        <v>14</v>
      </c>
      <c r="B8" s="10" t="s">
        <v>11</v>
      </c>
      <c r="C8" s="10" t="s">
        <v>15</v>
      </c>
      <c r="D8" s="11">
        <v>10</v>
      </c>
      <c r="E8" s="7">
        <v>-1</v>
      </c>
    </row>
    <row r="9" spans="1:13" x14ac:dyDescent="0.25">
      <c r="A9" s="10"/>
      <c r="B9" s="10"/>
      <c r="C9" s="10"/>
      <c r="D9" s="1"/>
      <c r="E9" s="1"/>
      <c r="L9" s="2">
        <f>SUM(J4:K6)</f>
        <v>-64</v>
      </c>
    </row>
    <row r="10" spans="1:13" x14ac:dyDescent="0.25">
      <c r="A10" s="10" t="s">
        <v>12</v>
      </c>
      <c r="B10" s="10" t="s">
        <v>10</v>
      </c>
      <c r="C10" s="10" t="s">
        <v>6</v>
      </c>
      <c r="D10" s="6">
        <v>-2</v>
      </c>
      <c r="E10" s="7">
        <v>-5</v>
      </c>
      <c r="I10" t="s">
        <v>12</v>
      </c>
      <c r="J10" s="1">
        <f>MIN(D10,0)</f>
        <v>-2</v>
      </c>
      <c r="K10" s="1">
        <f>MIN(E10,0)</f>
        <v>-5</v>
      </c>
    </row>
    <row r="11" spans="1:13" x14ac:dyDescent="0.25">
      <c r="A11" s="10" t="s">
        <v>13</v>
      </c>
      <c r="B11" s="10" t="s">
        <v>10</v>
      </c>
      <c r="C11" s="10" t="s">
        <v>7</v>
      </c>
      <c r="D11" s="6">
        <v>-5</v>
      </c>
      <c r="E11" s="7">
        <v>-1</v>
      </c>
      <c r="I11" t="s">
        <v>13</v>
      </c>
      <c r="J11" s="1">
        <f>MIN(D11,0)</f>
        <v>-5</v>
      </c>
      <c r="K11" s="1">
        <f>MIN(E11,0)</f>
        <v>-1</v>
      </c>
    </row>
    <row r="12" spans="1:13" x14ac:dyDescent="0.25">
      <c r="A12" s="10"/>
      <c r="B12" s="10"/>
      <c r="C12" s="10"/>
      <c r="D12" s="1"/>
      <c r="E12" s="1"/>
      <c r="G12" s="2">
        <f>SUM(D4:D11)</f>
        <v>-32</v>
      </c>
      <c r="H12" s="2">
        <f>SUM(E4:E11)</f>
        <v>-35</v>
      </c>
      <c r="L12" s="2">
        <f>SUM(J10:K11)</f>
        <v>-13</v>
      </c>
    </row>
    <row r="13" spans="1:13" x14ac:dyDescent="0.25">
      <c r="A13" s="10"/>
      <c r="B13" s="10" t="s">
        <v>9</v>
      </c>
      <c r="C13" s="10" t="s">
        <v>0</v>
      </c>
      <c r="D13" s="11">
        <v>-20</v>
      </c>
      <c r="E13" s="7">
        <v>-30</v>
      </c>
      <c r="I13" s="1" t="s">
        <v>0</v>
      </c>
      <c r="J13" s="1">
        <f t="shared" ref="J13:J14" si="0">MIN(D13,0)</f>
        <v>-20</v>
      </c>
      <c r="K13" s="1">
        <f t="shared" ref="K13:K14" si="1">MIN(E13,0)</f>
        <v>-30</v>
      </c>
    </row>
    <row r="14" spans="1:13" x14ac:dyDescent="0.25">
      <c r="A14" s="10"/>
      <c r="B14" s="10" t="s">
        <v>9</v>
      </c>
      <c r="C14" s="10" t="s">
        <v>1</v>
      </c>
      <c r="D14" s="6">
        <v>-30</v>
      </c>
      <c r="E14" s="7">
        <v>-25</v>
      </c>
      <c r="I14" s="1" t="s">
        <v>1</v>
      </c>
      <c r="J14" s="1">
        <f t="shared" si="0"/>
        <v>-30</v>
      </c>
      <c r="K14" s="1">
        <f t="shared" si="1"/>
        <v>-25</v>
      </c>
    </row>
    <row r="15" spans="1:13" x14ac:dyDescent="0.25">
      <c r="A15" s="10"/>
      <c r="B15" s="10"/>
      <c r="C15" s="10"/>
      <c r="D15" s="1"/>
      <c r="E15" s="1"/>
      <c r="L15" s="2">
        <f>SUM(J13:K14)</f>
        <v>-105</v>
      </c>
    </row>
    <row r="16" spans="1:13" x14ac:dyDescent="0.25">
      <c r="A16" s="10"/>
      <c r="B16" s="10" t="s">
        <v>8</v>
      </c>
      <c r="C16" s="10" t="s">
        <v>0</v>
      </c>
      <c r="D16" s="6">
        <v>-35</v>
      </c>
      <c r="E16" s="7">
        <v>-30</v>
      </c>
      <c r="J16" s="1">
        <f t="shared" ref="J16:J17" si="2">MIN(D16,0)</f>
        <v>-35</v>
      </c>
      <c r="K16" s="1">
        <f t="shared" ref="K16:K17" si="3">MIN(E16,0)</f>
        <v>-30</v>
      </c>
    </row>
    <row r="17" spans="1:13" x14ac:dyDescent="0.25">
      <c r="A17" s="10"/>
      <c r="B17" s="10" t="s">
        <v>8</v>
      </c>
      <c r="C17" s="10" t="s">
        <v>1</v>
      </c>
      <c r="D17" s="6">
        <v>-10</v>
      </c>
      <c r="E17" s="12">
        <v>-20</v>
      </c>
      <c r="J17" s="1">
        <f t="shared" si="2"/>
        <v>-10</v>
      </c>
      <c r="K17" s="1">
        <f t="shared" si="3"/>
        <v>-20</v>
      </c>
    </row>
    <row r="18" spans="1:13" x14ac:dyDescent="0.25">
      <c r="D18" s="1"/>
      <c r="E18" s="1"/>
      <c r="G18" s="2">
        <f>SUM(D13:D17)</f>
        <v>-95</v>
      </c>
      <c r="H18" s="2">
        <f>SUM(E13:E17)</f>
        <v>-105</v>
      </c>
      <c r="L18" s="2">
        <f>SUM(J16:K17)</f>
        <v>-95</v>
      </c>
    </row>
    <row r="19" spans="1:13" x14ac:dyDescent="0.25">
      <c r="D19" s="8">
        <f>SUM(D4:D17)</f>
        <v>-127</v>
      </c>
      <c r="E19" s="8">
        <f>SUM(E4:E17)</f>
        <v>-140</v>
      </c>
      <c r="H19" s="5">
        <f>SUM(G12:H12,G18:H18)</f>
        <v>-267</v>
      </c>
      <c r="L19" s="4">
        <f>SUM(L18,L12,L15,L9)</f>
        <v>-277</v>
      </c>
      <c r="M19" s="13">
        <f>L19-H19</f>
        <v>-10</v>
      </c>
    </row>
    <row r="21" spans="1:13" x14ac:dyDescent="0.25">
      <c r="F21" s="10" t="s">
        <v>22</v>
      </c>
      <c r="G21" s="14">
        <f>G12/D19</f>
        <v>0.25196850393700787</v>
      </c>
      <c r="H21" s="14">
        <f>H12/E19</f>
        <v>0.25</v>
      </c>
      <c r="K21" s="10" t="s">
        <v>11</v>
      </c>
      <c r="L21" s="9">
        <f>L9</f>
        <v>-64</v>
      </c>
    </row>
    <row r="22" spans="1:13" x14ac:dyDescent="0.25">
      <c r="F22" s="10" t="s">
        <v>21</v>
      </c>
      <c r="G22" s="14">
        <f>G18/D19</f>
        <v>0.74803149606299213</v>
      </c>
      <c r="H22" s="14">
        <f>H18/E19</f>
        <v>0.75</v>
      </c>
      <c r="K22" s="10" t="s">
        <v>10</v>
      </c>
      <c r="L22" s="9">
        <f>L12+L18*(L12/L15)</f>
        <v>-24.761904761904763</v>
      </c>
    </row>
    <row r="23" spans="1:13" x14ac:dyDescent="0.25">
      <c r="K23" s="10" t="s">
        <v>21</v>
      </c>
      <c r="L23" s="9">
        <f>L15-L12+L18-L18*(L12/L15)</f>
        <v>-175.23809523809524</v>
      </c>
    </row>
    <row r="24" spans="1:13" x14ac:dyDescent="0.25">
      <c r="F24" t="s">
        <v>26</v>
      </c>
      <c r="G24" t="s">
        <v>25</v>
      </c>
      <c r="H24" t="s">
        <v>25</v>
      </c>
      <c r="K24" s="10"/>
      <c r="L24" s="3">
        <f>SUM(L21:L23)</f>
        <v>-264</v>
      </c>
    </row>
    <row r="25" spans="1:13" x14ac:dyDescent="0.25">
      <c r="F25" s="10" t="s">
        <v>12</v>
      </c>
      <c r="G25" s="14">
        <f>G$21*SUMIFS(D$4:D$11,A$4:A$11,$F25)/G$12</f>
        <v>9.4488188976377951E-2</v>
      </c>
      <c r="H25" s="14">
        <f>H$21*SUMIFS(E$4:E$11,A$4:A$11,$F25)/H$12</f>
        <v>0.12857142857142856</v>
      </c>
      <c r="K25" s="10" t="s">
        <v>11</v>
      </c>
      <c r="L25" s="14">
        <f>L21/SUM(L$21:L$23)</f>
        <v>0.24242424242424243</v>
      </c>
    </row>
    <row r="26" spans="1:13" x14ac:dyDescent="0.25">
      <c r="F26" s="10" t="s">
        <v>13</v>
      </c>
      <c r="G26" s="14">
        <f>G$21*SUMIFS(D$4:D$11,A$4:A$11,$F26)/G$12</f>
        <v>0.23622047244094488</v>
      </c>
      <c r="H26" s="14">
        <f>H$21*SUMIFS(E$4:E$11,A$4:A$11,$F26)/H$12</f>
        <v>0.11428571428571428</v>
      </c>
      <c r="K26" s="10" t="s">
        <v>10</v>
      </c>
      <c r="L26" s="14">
        <f>L22/SUM(L$21:L$23)</f>
        <v>9.3795093795093792E-2</v>
      </c>
    </row>
    <row r="27" spans="1:13" x14ac:dyDescent="0.25">
      <c r="F27" s="10" t="s">
        <v>14</v>
      </c>
      <c r="G27" s="14">
        <f>G$21*SUMIFS(D$4:D$11,A$4:A$11,$F27)/G$12</f>
        <v>-7.874015748031496E-2</v>
      </c>
      <c r="H27" s="14">
        <f>H$21*SUMIFS(E$4:E$11,A$4:A$11,$F27)/H$12</f>
        <v>7.1428571428571426E-3</v>
      </c>
      <c r="K27" s="10" t="s">
        <v>21</v>
      </c>
      <c r="L27" s="14">
        <f>L23/SUM(L$21:L$23)</f>
        <v>0.6637806637806638</v>
      </c>
    </row>
    <row r="28" spans="1:13" x14ac:dyDescent="0.25">
      <c r="F28" s="10" t="s">
        <v>29</v>
      </c>
      <c r="G28" t="s">
        <v>30</v>
      </c>
    </row>
    <row r="29" spans="1:13" x14ac:dyDescent="0.25">
      <c r="F29" s="10"/>
      <c r="G29" s="15"/>
      <c r="H29" s="15"/>
    </row>
    <row r="30" spans="1:13" x14ac:dyDescent="0.25">
      <c r="K30" t="s">
        <v>26</v>
      </c>
      <c r="L30" t="s">
        <v>27</v>
      </c>
    </row>
    <row r="31" spans="1:13" x14ac:dyDescent="0.25">
      <c r="K31" s="10" t="s">
        <v>12</v>
      </c>
      <c r="L31" s="14">
        <f>(L$25*SUM(J4:K4)/L9)+(L$26*SUM(J10:K10)/L12)</f>
        <v>0.13762626262626262</v>
      </c>
    </row>
    <row r="32" spans="1:13" x14ac:dyDescent="0.25">
      <c r="K32" s="10" t="s">
        <v>13</v>
      </c>
      <c r="L32" s="14">
        <f>(L$25*SUM(J5:K5)/L9)+(L$26*SUM(J11:K11)/L12)</f>
        <v>0.19480519480519481</v>
      </c>
    </row>
    <row r="33" spans="11:12" x14ac:dyDescent="0.25">
      <c r="K33" s="10" t="s">
        <v>14</v>
      </c>
      <c r="L33" s="14">
        <f>(L$25*SUM(J6:K6)/L9)</f>
        <v>3.787878787878788E-3</v>
      </c>
    </row>
  </sheetData>
  <mergeCells count="2">
    <mergeCell ref="G2:H2"/>
    <mergeCell ref="J2:K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1FB769A4C4523C45B5EAA74CEFA505B8" ma:contentTypeVersion="35" ma:contentTypeDescription="" ma:contentTypeScope="" ma:versionID="ba64b14908709ce2fee6ae61cd156a0e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4d7a4fe3a9af82a65451be8539d546b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f2baf17d-91b1-421c-aaef-0c2c810bb868}" ma:internalName="TaxCatchAll" ma:showField="CatchAllData" ma:web="ec581fb2-efcd-419f-afca-68928b72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f2baf17d-91b1-421c-aaef-0c2c810bb868}" ma:internalName="TaxCatchAllLabel" ma:readOnly="true" ma:showField="CatchAllDataLabel" ma:web="ec581fb2-efcd-419f-afca-68928b72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5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5</Value>
    </TaxCatchAll>
    <AEMODescription xmlns="a14523ce-dede-483e-883a-2d83261080bd" xsi:nil="true"/>
    <_dlc_DocId xmlns="a14523ce-dede-483e-883a-2d83261080bd">MARKETOPPERF-15-3666</_dlc_DocId>
    <_dlc_DocIdUrl xmlns="a14523ce-dede-483e-883a-2d83261080bd">
      <Url>http://sharedocs/sites/mop/_layouts/15/DocIdRedir.aspx?ID=MARKETOPPERF-15-3666</Url>
      <Description>MARKETOPPERF-15-3666</Description>
    </_dlc_DocIdUrl>
  </documentManagement>
</p:properties>
</file>

<file path=customXml/itemProps1.xml><?xml version="1.0" encoding="utf-8"?>
<ds:datastoreItem xmlns:ds="http://schemas.openxmlformats.org/officeDocument/2006/customXml" ds:itemID="{252540AC-4A33-4D1E-8632-35D5ED58B6CF}"/>
</file>

<file path=customXml/itemProps2.xml><?xml version="1.0" encoding="utf-8"?>
<ds:datastoreItem xmlns:ds="http://schemas.openxmlformats.org/officeDocument/2006/customXml" ds:itemID="{054017B9-940C-47F4-8C7A-26347C0F5631}"/>
</file>

<file path=customXml/itemProps3.xml><?xml version="1.0" encoding="utf-8"?>
<ds:datastoreItem xmlns:ds="http://schemas.openxmlformats.org/officeDocument/2006/customXml" ds:itemID="{DF661A62-0957-4C12-9213-4C02C300F576}"/>
</file>

<file path=customXml/itemProps4.xml><?xml version="1.0" encoding="utf-8"?>
<ds:datastoreItem xmlns:ds="http://schemas.openxmlformats.org/officeDocument/2006/customXml" ds:itemID="{1FFD332A-8A0B-4AC6-97E0-966D3F1F27F3}"/>
</file>

<file path=customXml/itemProps5.xml><?xml version="1.0" encoding="utf-8"?>
<ds:datastoreItem xmlns:ds="http://schemas.openxmlformats.org/officeDocument/2006/customXml" ds:itemID="{1E5E99A2-76D5-4A7B-8760-D09F7F704330}"/>
</file>

<file path=customXml/itemProps6.xml><?xml version="1.0" encoding="utf-8"?>
<ds:datastoreItem xmlns:ds="http://schemas.openxmlformats.org/officeDocument/2006/customXml" ds:itemID="{7932FD53-42A6-40BE-83EA-0055684F7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CS ENERGY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Scott</dc:creator>
  <cp:lastModifiedBy>David Scott</cp:lastModifiedBy>
  <dcterms:created xsi:type="dcterms:W3CDTF">2017-11-07T00:23:10Z</dcterms:created>
  <dcterms:modified xsi:type="dcterms:W3CDTF">2018-05-03T23:37:56Z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0x0101009BE89D58CAF0934CA32A20BCFFD353DC001FB769A4C4523C45B5EAA74CEFA505B8</vt:lpwstr>
  </property>
  <property fmtid="{D5CDD505-2E9C-101B-9397-08002B2CF9AE}" pid="3" name="_dlc_DocIdItemGuid">
    <vt:lpwstr>2ecacc12-eeda-4637-91a7-3c19ecb3c2e5</vt:lpwstr>
  </property>
</Properties>
</file>